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Головний  бух\Фінансовий план\Затверджені фін плани\"/>
    </mc:Choice>
  </mc:AlternateContent>
  <xr:revisionPtr revIDLastSave="0" documentId="8_{4F10C887-213D-4CBB-8C15-081665017DB2}" xr6:coauthVersionLast="47" xr6:coauthVersionMax="47" xr10:uidLastSave="{00000000-0000-0000-0000-000000000000}"/>
  <bookViews>
    <workbookView xWindow="-120" yWindow="-120" windowWidth="20730" windowHeight="11160" tabRatio="838" xr2:uid="{00000000-000D-0000-FFFF-FFFF00000000}"/>
  </bookViews>
  <sheets>
    <sheet name="Фінансовий план КНП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1">'Розшифровка 1 до Формування'!$4:$6</definedName>
    <definedName name="_xlnm.Print_Titles" localSheetId="2">'Розшифровка 2 до формування'!$4:$6</definedName>
    <definedName name="_xlnm.Print_Titles" localSheetId="0">'Фінансовий план КНП'!$35:$36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'Розшифровка 1 до Формування'!$A$1:$H$121</definedName>
    <definedName name="_xlnm.Print_Area" localSheetId="2">'Розшифровка 2 до формування'!$A$1:$H$252</definedName>
    <definedName name="_xlnm.Print_Area" localSheetId="4">'Розшифровка за джерелами'!$A$1:$W$23</definedName>
    <definedName name="_xlnm.Print_Area" localSheetId="3">'Розшифровка кап'!$A$1:$G$23</definedName>
    <definedName name="_xlnm.Print_Area" localSheetId="0">'Фінансовий план КНП'!$A$1:$H$107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4" l="1"/>
  <c r="E95" i="14"/>
  <c r="F103" i="14"/>
  <c r="E103" i="14"/>
  <c r="D103" i="14"/>
  <c r="C103" i="14"/>
  <c r="F102" i="14"/>
  <c r="G102" i="14" s="1"/>
  <c r="E102" i="14"/>
  <c r="C102" i="14"/>
  <c r="F101" i="14"/>
  <c r="E101" i="14"/>
  <c r="H101" i="14" s="1"/>
  <c r="C101" i="14"/>
  <c r="H99" i="14"/>
  <c r="G99" i="14"/>
  <c r="H98" i="14"/>
  <c r="G98" i="14"/>
  <c r="H97" i="14"/>
  <c r="G97" i="14"/>
  <c r="D97" i="14"/>
  <c r="D101" i="14" s="1"/>
  <c r="F96" i="14"/>
  <c r="E96" i="14"/>
  <c r="E100" i="14" s="1"/>
  <c r="D96" i="14"/>
  <c r="D100" i="14" s="1"/>
  <c r="C96" i="14"/>
  <c r="H95" i="14"/>
  <c r="C95" i="14"/>
  <c r="E94" i="14"/>
  <c r="G94" i="14" s="1"/>
  <c r="C94" i="14"/>
  <c r="E93" i="14"/>
  <c r="G93" i="14" s="1"/>
  <c r="C93" i="14"/>
  <c r="F92" i="14"/>
  <c r="D92" i="14"/>
  <c r="H91" i="14"/>
  <c r="G91" i="14"/>
  <c r="H90" i="14"/>
  <c r="G90" i="14"/>
  <c r="D90" i="14"/>
  <c r="D102" i="14" s="1"/>
  <c r="H89" i="14"/>
  <c r="G89" i="14"/>
  <c r="D89" i="14"/>
  <c r="H94" i="14" l="1"/>
  <c r="C92" i="14"/>
  <c r="G101" i="14"/>
  <c r="H102" i="14"/>
  <c r="H103" i="14"/>
  <c r="H96" i="14"/>
  <c r="G103" i="14"/>
  <c r="E92" i="14"/>
  <c r="H92" i="14" s="1"/>
  <c r="H93" i="14"/>
  <c r="G92" i="14"/>
  <c r="G95" i="14"/>
  <c r="G96" i="14"/>
  <c r="F100" i="14"/>
  <c r="E240" i="26"/>
  <c r="D240" i="26"/>
  <c r="E237" i="26"/>
  <c r="D237" i="26"/>
  <c r="E235" i="26"/>
  <c r="E234" i="26" s="1"/>
  <c r="D235" i="26"/>
  <c r="D234" i="26" s="1"/>
  <c r="E231" i="26"/>
  <c r="E230" i="26" s="1"/>
  <c r="E228" i="26" s="1"/>
  <c r="D231" i="26"/>
  <c r="D230" i="26" s="1"/>
  <c r="D228" i="26" s="1"/>
  <c r="H100" i="14" l="1"/>
  <c r="G100" i="14"/>
  <c r="L39" i="26"/>
  <c r="M39" i="26"/>
  <c r="K39" i="26"/>
  <c r="L36" i="26"/>
  <c r="M36" i="26"/>
  <c r="K36" i="26"/>
  <c r="L35" i="26"/>
  <c r="M35" i="26"/>
  <c r="K35" i="26"/>
  <c r="L27" i="26"/>
  <c r="L44" i="26" s="1"/>
  <c r="M27" i="26"/>
  <c r="M44" i="26" s="1"/>
  <c r="K27" i="26"/>
  <c r="K44" i="26" s="1"/>
  <c r="L26" i="26"/>
  <c r="M26" i="26"/>
  <c r="L25" i="26"/>
  <c r="M25" i="26"/>
  <c r="K26" i="26"/>
  <c r="K25" i="26"/>
  <c r="L14" i="26"/>
  <c r="M14" i="26"/>
  <c r="M43" i="26" s="1"/>
  <c r="K14" i="26"/>
  <c r="L13" i="26"/>
  <c r="L42" i="26" s="1"/>
  <c r="M13" i="26"/>
  <c r="K13" i="26"/>
  <c r="D223" i="26"/>
  <c r="D222" i="26" s="1"/>
  <c r="D218" i="26" s="1"/>
  <c r="D214" i="26"/>
  <c r="D213" i="26"/>
  <c r="D196" i="26"/>
  <c r="D190" i="26"/>
  <c r="D189" i="26"/>
  <c r="D186" i="26"/>
  <c r="D180" i="26"/>
  <c r="D171" i="26"/>
  <c r="D138" i="26"/>
  <c r="D124" i="26"/>
  <c r="D119" i="26" s="1"/>
  <c r="D120" i="26"/>
  <c r="D112" i="26"/>
  <c r="D111" i="26"/>
  <c r="D102" i="26"/>
  <c r="D101" i="26"/>
  <c r="D100" i="26"/>
  <c r="D97" i="26"/>
  <c r="D83" i="26"/>
  <c r="D82" i="26"/>
  <c r="D81" i="26"/>
  <c r="D72" i="26"/>
  <c r="D67" i="26"/>
  <c r="D66" i="26" s="1"/>
  <c r="D61" i="26"/>
  <c r="K30" i="26" s="1"/>
  <c r="D60" i="26"/>
  <c r="D59" i="26"/>
  <c r="D56" i="26"/>
  <c r="D53" i="26"/>
  <c r="D45" i="26"/>
  <c r="D42" i="26"/>
  <c r="D40" i="26"/>
  <c r="D39" i="26"/>
  <c r="D36" i="26" s="1"/>
  <c r="D38" i="26"/>
  <c r="D33" i="26"/>
  <c r="D32" i="26"/>
  <c r="D31" i="26"/>
  <c r="F73" i="22"/>
  <c r="H81" i="22"/>
  <c r="H82" i="22"/>
  <c r="H84" i="22"/>
  <c r="H85" i="22"/>
  <c r="H89" i="22"/>
  <c r="H50" i="22"/>
  <c r="H52" i="22"/>
  <c r="H54" i="22"/>
  <c r="H55" i="22"/>
  <c r="H56" i="22"/>
  <c r="H47" i="22"/>
  <c r="H48" i="22"/>
  <c r="H49" i="22"/>
  <c r="F46" i="22"/>
  <c r="G41" i="22"/>
  <c r="G42" i="22"/>
  <c r="G43" i="22"/>
  <c r="G44" i="22"/>
  <c r="F32" i="22"/>
  <c r="D21" i="22"/>
  <c r="D18" i="22"/>
  <c r="D15" i="22"/>
  <c r="D14" i="22"/>
  <c r="D13" i="22"/>
  <c r="D12" i="22"/>
  <c r="D10" i="22"/>
  <c r="D8" i="22" s="1"/>
  <c r="D9" i="22"/>
  <c r="C67" i="14"/>
  <c r="C66" i="14"/>
  <c r="C64" i="14"/>
  <c r="C59" i="14"/>
  <c r="C57" i="14"/>
  <c r="C55" i="14"/>
  <c r="C52" i="14"/>
  <c r="C30" i="14"/>
  <c r="C25" i="14" s="1"/>
  <c r="C24" i="14"/>
  <c r="C22" i="14" s="1"/>
  <c r="C42" i="14" s="1"/>
  <c r="C20" i="14"/>
  <c r="C18" i="14"/>
  <c r="C16" i="14" s="1"/>
  <c r="C9" i="14"/>
  <c r="K42" i="26" l="1"/>
  <c r="D204" i="26"/>
  <c r="M42" i="26"/>
  <c r="L43" i="26"/>
  <c r="K43" i="26"/>
  <c r="D94" i="26"/>
  <c r="K28" i="26" s="1"/>
  <c r="D109" i="26"/>
  <c r="D176" i="26"/>
  <c r="K16" i="26" s="1"/>
  <c r="C43" i="14"/>
  <c r="C68" i="14"/>
  <c r="D195" i="26"/>
  <c r="D187" i="26" s="1"/>
  <c r="D11" i="22"/>
  <c r="D76" i="26"/>
  <c r="K18" i="26" s="1"/>
  <c r="K12" i="26"/>
  <c r="D7" i="22"/>
  <c r="C15" i="14"/>
  <c r="C31" i="14" s="1"/>
  <c r="C36" i="14" s="1"/>
  <c r="C39" i="14" s="1"/>
  <c r="K41" i="26" l="1"/>
  <c r="D75" i="26"/>
  <c r="D170" i="26"/>
  <c r="K45" i="26"/>
  <c r="K46" i="26" s="1"/>
  <c r="D50" i="14"/>
  <c r="F19" i="24"/>
  <c r="D18" i="24"/>
  <c r="E18" i="24"/>
  <c r="C18" i="24"/>
  <c r="R17" i="9"/>
  <c r="H17" i="9"/>
  <c r="I17" i="9"/>
  <c r="J17" i="9"/>
  <c r="K17" i="9"/>
  <c r="L17" i="9"/>
  <c r="M17" i="9"/>
  <c r="N17" i="9"/>
  <c r="O17" i="9"/>
  <c r="P17" i="9"/>
  <c r="Q17" i="9"/>
  <c r="G17" i="9"/>
  <c r="U8" i="9"/>
  <c r="U9" i="9"/>
  <c r="U10" i="9"/>
  <c r="U11" i="9"/>
  <c r="V11" i="9" s="1"/>
  <c r="U12" i="9"/>
  <c r="U13" i="9"/>
  <c r="U14" i="9"/>
  <c r="U15" i="9"/>
  <c r="U16" i="9"/>
  <c r="U18" i="9"/>
  <c r="T8" i="9"/>
  <c r="T9" i="9"/>
  <c r="T10" i="9"/>
  <c r="T11" i="9"/>
  <c r="T12" i="9"/>
  <c r="T13" i="9"/>
  <c r="T14" i="9"/>
  <c r="T15" i="9"/>
  <c r="V15" i="9" s="1"/>
  <c r="T16" i="9"/>
  <c r="T18" i="9"/>
  <c r="S8" i="9"/>
  <c r="S9" i="9"/>
  <c r="S10" i="9"/>
  <c r="S11" i="9"/>
  <c r="S12" i="9"/>
  <c r="S13" i="9"/>
  <c r="S14" i="9"/>
  <c r="S15" i="9"/>
  <c r="S16" i="9"/>
  <c r="S18" i="9"/>
  <c r="H7" i="9"/>
  <c r="I7" i="9"/>
  <c r="J7" i="9"/>
  <c r="K7" i="9"/>
  <c r="L7" i="9"/>
  <c r="M7" i="9"/>
  <c r="N7" i="9"/>
  <c r="O7" i="9"/>
  <c r="P7" i="9"/>
  <c r="Q7" i="9"/>
  <c r="R7" i="9"/>
  <c r="G7" i="9"/>
  <c r="S7" i="9" s="1"/>
  <c r="G8" i="24"/>
  <c r="G9" i="24"/>
  <c r="G10" i="24"/>
  <c r="G11" i="24"/>
  <c r="D7" i="24"/>
  <c r="C7" i="24"/>
  <c r="H9" i="26"/>
  <c r="H10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7" i="26"/>
  <c r="H28" i="26"/>
  <c r="H29" i="26"/>
  <c r="H30" i="26"/>
  <c r="H31" i="26"/>
  <c r="H32" i="26"/>
  <c r="H33" i="26"/>
  <c r="H34" i="26"/>
  <c r="H35" i="26"/>
  <c r="H37" i="26"/>
  <c r="H38" i="26"/>
  <c r="H41" i="26"/>
  <c r="H43" i="26"/>
  <c r="H44" i="26"/>
  <c r="H46" i="26"/>
  <c r="H47" i="26"/>
  <c r="H48" i="26"/>
  <c r="H50" i="26"/>
  <c r="H51" i="26"/>
  <c r="H52" i="26"/>
  <c r="H54" i="26"/>
  <c r="H55" i="26"/>
  <c r="H57" i="26"/>
  <c r="H58" i="26"/>
  <c r="H62" i="26"/>
  <c r="H63" i="26"/>
  <c r="H68" i="26"/>
  <c r="H70" i="26"/>
  <c r="H72" i="26"/>
  <c r="H73" i="26"/>
  <c r="H74" i="26"/>
  <c r="H87" i="26"/>
  <c r="H88" i="26"/>
  <c r="H89" i="26"/>
  <c r="H90" i="26"/>
  <c r="H91" i="26"/>
  <c r="H92" i="26"/>
  <c r="H93" i="26"/>
  <c r="H97" i="26"/>
  <c r="H98" i="26"/>
  <c r="H102" i="26"/>
  <c r="H103" i="26"/>
  <c r="H104" i="26"/>
  <c r="H105" i="26"/>
  <c r="H106" i="26"/>
  <c r="H108" i="26"/>
  <c r="H117" i="26"/>
  <c r="H118" i="26"/>
  <c r="H143" i="26"/>
  <c r="H144" i="26"/>
  <c r="H145" i="26"/>
  <c r="H146" i="26"/>
  <c r="H147" i="26"/>
  <c r="H148" i="26"/>
  <c r="H149" i="26"/>
  <c r="H150" i="26"/>
  <c r="H154" i="26"/>
  <c r="H155" i="26"/>
  <c r="H156" i="26"/>
  <c r="H157" i="26"/>
  <c r="H158" i="26"/>
  <c r="H159" i="26"/>
  <c r="H161" i="26"/>
  <c r="H162" i="26"/>
  <c r="H163" i="26"/>
  <c r="H164" i="26"/>
  <c r="H165" i="26"/>
  <c r="H166" i="26"/>
  <c r="H167" i="26"/>
  <c r="H172" i="26"/>
  <c r="H173" i="26"/>
  <c r="H174" i="26"/>
  <c r="H175" i="26"/>
  <c r="H177" i="26"/>
  <c r="H178" i="26"/>
  <c r="H179" i="26"/>
  <c r="H181" i="26"/>
  <c r="H182" i="26"/>
  <c r="H183" i="26"/>
  <c r="H184" i="26"/>
  <c r="H185" i="26"/>
  <c r="H191" i="26"/>
  <c r="H192" i="26"/>
  <c r="H193" i="26"/>
  <c r="H194" i="26"/>
  <c r="H197" i="26"/>
  <c r="H215" i="26"/>
  <c r="H216" i="26"/>
  <c r="H217" i="26"/>
  <c r="H220" i="26"/>
  <c r="H221" i="26"/>
  <c r="H225" i="26"/>
  <c r="H226" i="26"/>
  <c r="H227" i="26"/>
  <c r="H245" i="26"/>
  <c r="G30" i="26"/>
  <c r="G31" i="26"/>
  <c r="G32" i="26"/>
  <c r="G33" i="26"/>
  <c r="G34" i="26"/>
  <c r="G35" i="26"/>
  <c r="G37" i="26"/>
  <c r="G38" i="26"/>
  <c r="G39" i="26"/>
  <c r="G40" i="26"/>
  <c r="G41" i="26"/>
  <c r="G42" i="26"/>
  <c r="G43" i="26"/>
  <c r="G44" i="26"/>
  <c r="G45" i="26"/>
  <c r="G46" i="26"/>
  <c r="G47" i="26"/>
  <c r="G48" i="26"/>
  <c r="G50" i="26"/>
  <c r="G51" i="26"/>
  <c r="G52" i="26"/>
  <c r="G53" i="26"/>
  <c r="G54" i="26"/>
  <c r="G55" i="26"/>
  <c r="G56" i="26"/>
  <c r="G57" i="26"/>
  <c r="G58" i="26"/>
  <c r="G60" i="26"/>
  <c r="G62" i="26"/>
  <c r="G63" i="26"/>
  <c r="G68" i="26"/>
  <c r="G69" i="26"/>
  <c r="G70" i="26"/>
  <c r="G71" i="26"/>
  <c r="G72" i="26"/>
  <c r="G73" i="26"/>
  <c r="G74" i="26"/>
  <c r="G77" i="26"/>
  <c r="G79" i="26"/>
  <c r="G80" i="26"/>
  <c r="G81" i="26"/>
  <c r="G82" i="26"/>
  <c r="G83" i="26"/>
  <c r="G84" i="26"/>
  <c r="G85" i="26"/>
  <c r="G86" i="26"/>
  <c r="G87" i="26"/>
  <c r="G88" i="26"/>
  <c r="G89" i="26"/>
  <c r="G90" i="26"/>
  <c r="G91" i="26"/>
  <c r="G92" i="26"/>
  <c r="G93" i="26"/>
  <c r="G95" i="26"/>
  <c r="G96" i="26"/>
  <c r="G97" i="26"/>
  <c r="G98" i="26"/>
  <c r="G99" i="26"/>
  <c r="G100" i="26"/>
  <c r="G101" i="26"/>
  <c r="G102" i="26"/>
  <c r="G103" i="26"/>
  <c r="G104" i="26"/>
  <c r="G105" i="26"/>
  <c r="G106" i="26"/>
  <c r="G108" i="26"/>
  <c r="G110" i="26"/>
  <c r="G113" i="26"/>
  <c r="G114" i="26"/>
  <c r="G115" i="26"/>
  <c r="G116" i="26"/>
  <c r="G117" i="26"/>
  <c r="G118" i="26"/>
  <c r="G120" i="26"/>
  <c r="G121" i="26"/>
  <c r="G122" i="26"/>
  <c r="G123" i="26"/>
  <c r="G125" i="26"/>
  <c r="G126" i="26"/>
  <c r="G127" i="26"/>
  <c r="G128" i="26"/>
  <c r="G129" i="26"/>
  <c r="G130" i="26"/>
  <c r="G131" i="26"/>
  <c r="G132" i="26"/>
  <c r="G133" i="26"/>
  <c r="G134" i="26"/>
  <c r="G135" i="26"/>
  <c r="G136" i="26"/>
  <c r="G137" i="26"/>
  <c r="G139" i="26"/>
  <c r="G140" i="26"/>
  <c r="G141" i="26"/>
  <c r="G142" i="26"/>
  <c r="G143" i="26"/>
  <c r="G144" i="26"/>
  <c r="G145" i="26"/>
  <c r="G146" i="26"/>
  <c r="G147" i="26"/>
  <c r="G148" i="26"/>
  <c r="G149" i="26"/>
  <c r="G150" i="26"/>
  <c r="G154" i="26"/>
  <c r="G155" i="26"/>
  <c r="G156" i="26"/>
  <c r="G157" i="26"/>
  <c r="G158" i="26"/>
  <c r="G159" i="26"/>
  <c r="G161" i="26"/>
  <c r="G162" i="26"/>
  <c r="G163" i="26"/>
  <c r="G164" i="26"/>
  <c r="G165" i="26"/>
  <c r="G166" i="26"/>
  <c r="G167" i="26"/>
  <c r="G172" i="26"/>
  <c r="G173" i="26"/>
  <c r="G174" i="26"/>
  <c r="G175" i="26"/>
  <c r="G177" i="26"/>
  <c r="G178" i="26"/>
  <c r="G179" i="26"/>
  <c r="G180" i="26"/>
  <c r="G181" i="26"/>
  <c r="G182" i="26"/>
  <c r="G183" i="26"/>
  <c r="G184" i="26"/>
  <c r="G185" i="26"/>
  <c r="G186" i="26"/>
  <c r="G191" i="26"/>
  <c r="G192" i="26"/>
  <c r="G193" i="26"/>
  <c r="G194" i="26"/>
  <c r="G197" i="26"/>
  <c r="G198" i="26"/>
  <c r="G199" i="26"/>
  <c r="G200" i="26"/>
  <c r="G201" i="26"/>
  <c r="G202" i="26"/>
  <c r="G203" i="26"/>
  <c r="G205" i="26"/>
  <c r="G206" i="26"/>
  <c r="G207" i="26"/>
  <c r="G208" i="26"/>
  <c r="G209" i="26"/>
  <c r="G210" i="26"/>
  <c r="G211" i="26"/>
  <c r="G212" i="26"/>
  <c r="G213" i="26"/>
  <c r="G214" i="26"/>
  <c r="G215" i="26"/>
  <c r="G216" i="26"/>
  <c r="G217" i="26"/>
  <c r="G220" i="26"/>
  <c r="G221" i="26"/>
  <c r="G225" i="26"/>
  <c r="G226" i="26"/>
  <c r="G227" i="26"/>
  <c r="G229" i="26"/>
  <c r="G232" i="26"/>
  <c r="G233" i="26"/>
  <c r="G236" i="26"/>
  <c r="G238" i="26"/>
  <c r="G242" i="26"/>
  <c r="G245" i="26"/>
  <c r="G9" i="26"/>
  <c r="G10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7" i="26"/>
  <c r="G28" i="26"/>
  <c r="G29" i="26"/>
  <c r="H41" i="22"/>
  <c r="H42" i="22"/>
  <c r="H74" i="22"/>
  <c r="H75" i="22"/>
  <c r="H76" i="22"/>
  <c r="H77" i="22"/>
  <c r="H78" i="22"/>
  <c r="H79" i="22"/>
  <c r="H90" i="22"/>
  <c r="H91" i="22"/>
  <c r="H92" i="22"/>
  <c r="H93" i="22"/>
  <c r="H94" i="22"/>
  <c r="H95" i="22"/>
  <c r="H96" i="22"/>
  <c r="H97" i="22"/>
  <c r="H99" i="22"/>
  <c r="H26" i="22"/>
  <c r="H27" i="22"/>
  <c r="H28" i="22"/>
  <c r="H29" i="22"/>
  <c r="H31" i="22"/>
  <c r="H33" i="22"/>
  <c r="H34" i="22"/>
  <c r="H35" i="22"/>
  <c r="H36" i="22"/>
  <c r="H37" i="22"/>
  <c r="H38" i="22"/>
  <c r="H39" i="22"/>
  <c r="H40" i="22"/>
  <c r="G23" i="22"/>
  <c r="G24" i="22"/>
  <c r="G26" i="22"/>
  <c r="G27" i="22"/>
  <c r="G28" i="22"/>
  <c r="G29" i="22"/>
  <c r="G30" i="22"/>
  <c r="G31" i="22"/>
  <c r="G33" i="22"/>
  <c r="G34" i="22"/>
  <c r="G35" i="22"/>
  <c r="G36" i="22"/>
  <c r="G37" i="22"/>
  <c r="G38" i="22"/>
  <c r="G39" i="22"/>
  <c r="G40" i="22"/>
  <c r="G45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9" i="22"/>
  <c r="G90" i="22"/>
  <c r="G91" i="22"/>
  <c r="G92" i="22"/>
  <c r="G93" i="22"/>
  <c r="G94" i="22"/>
  <c r="G95" i="22"/>
  <c r="G96" i="22"/>
  <c r="G97" i="22"/>
  <c r="G98" i="22"/>
  <c r="G99" i="22"/>
  <c r="G100" i="22"/>
  <c r="G101" i="22"/>
  <c r="G102" i="22"/>
  <c r="G103" i="22"/>
  <c r="G104" i="22"/>
  <c r="G105" i="22"/>
  <c r="G106" i="22"/>
  <c r="G107" i="22"/>
  <c r="G108" i="22"/>
  <c r="G109" i="22"/>
  <c r="G110" i="22"/>
  <c r="G111" i="22"/>
  <c r="G112" i="22"/>
  <c r="G113" i="22"/>
  <c r="G114" i="22"/>
  <c r="G115" i="22"/>
  <c r="G116" i="22"/>
  <c r="G117" i="22"/>
  <c r="G118" i="22"/>
  <c r="G119" i="22"/>
  <c r="H9" i="22"/>
  <c r="H10" i="22"/>
  <c r="H12" i="22"/>
  <c r="H14" i="22"/>
  <c r="H15" i="22"/>
  <c r="H18" i="22"/>
  <c r="H19" i="22"/>
  <c r="H20" i="22"/>
  <c r="H22" i="22"/>
  <c r="G9" i="22"/>
  <c r="G10" i="22"/>
  <c r="G12" i="22"/>
  <c r="G13" i="22"/>
  <c r="G14" i="22"/>
  <c r="G15" i="22"/>
  <c r="G16" i="22"/>
  <c r="G17" i="22"/>
  <c r="G18" i="22"/>
  <c r="G19" i="22"/>
  <c r="G20" i="22"/>
  <c r="G22" i="22"/>
  <c r="V13" i="9" l="1"/>
  <c r="F18" i="24"/>
  <c r="E7" i="24"/>
  <c r="F7" i="24"/>
  <c r="V12" i="9"/>
  <c r="G7" i="24"/>
  <c r="V18" i="9"/>
  <c r="V16" i="9"/>
  <c r="V10" i="9"/>
  <c r="W10" i="9"/>
  <c r="D168" i="26"/>
  <c r="K11" i="26"/>
  <c r="V9" i="9"/>
  <c r="W9" i="9"/>
  <c r="T7" i="9"/>
  <c r="V14" i="9"/>
  <c r="V8" i="9"/>
  <c r="S17" i="9"/>
  <c r="W8" i="9"/>
  <c r="U7" i="9"/>
  <c r="U17" i="9"/>
  <c r="T17" i="9"/>
  <c r="F9" i="24"/>
  <c r="F11" i="24"/>
  <c r="V17" i="9" l="1"/>
  <c r="V7" i="9"/>
  <c r="W7" i="9"/>
  <c r="F16" i="14"/>
  <c r="F94" i="26"/>
  <c r="E94" i="26"/>
  <c r="G94" i="26" l="1"/>
  <c r="H94" i="26"/>
  <c r="D73" i="22"/>
  <c r="D28" i="14" l="1"/>
  <c r="D27" i="14"/>
  <c r="D60" i="14"/>
  <c r="D61" i="14"/>
  <c r="D62" i="14"/>
  <c r="D63" i="14"/>
  <c r="D65" i="14"/>
  <c r="D66" i="14"/>
  <c r="D67" i="14"/>
  <c r="D56" i="14"/>
  <c r="D58" i="14"/>
  <c r="D59" i="14"/>
  <c r="D55" i="14"/>
  <c r="D8" i="14"/>
  <c r="D24" i="14"/>
  <c r="D18" i="14"/>
  <c r="D19" i="14"/>
  <c r="D20" i="14"/>
  <c r="D21" i="14"/>
  <c r="D17" i="14"/>
  <c r="D13" i="14"/>
  <c r="D14" i="14"/>
  <c r="D11" i="14"/>
  <c r="D12" i="14"/>
  <c r="D10" i="14"/>
  <c r="F11" i="22"/>
  <c r="F241" i="26"/>
  <c r="G241" i="26" s="1"/>
  <c r="F237" i="26"/>
  <c r="G237" i="26" s="1"/>
  <c r="F231" i="26"/>
  <c r="G231" i="26" s="1"/>
  <c r="F176" i="26"/>
  <c r="M16" i="26" l="1"/>
  <c r="F239" i="26"/>
  <c r="G239" i="26" s="1"/>
  <c r="F240" i="26"/>
  <c r="G240" i="26" s="1"/>
  <c r="F230" i="26"/>
  <c r="G230" i="26" s="1"/>
  <c r="F235" i="26"/>
  <c r="G235" i="26" s="1"/>
  <c r="F49" i="26"/>
  <c r="E223" i="26"/>
  <c r="E222" i="26" s="1"/>
  <c r="F223" i="26"/>
  <c r="E196" i="26"/>
  <c r="E160" i="26"/>
  <c r="E153" i="26" s="1"/>
  <c r="F160" i="26"/>
  <c r="E61" i="26"/>
  <c r="F61" i="26"/>
  <c r="E26" i="26"/>
  <c r="M30" i="26" l="1"/>
  <c r="G61" i="26"/>
  <c r="H61" i="26"/>
  <c r="F222" i="26"/>
  <c r="G223" i="26"/>
  <c r="H223" i="26"/>
  <c r="H49" i="26"/>
  <c r="G49" i="26"/>
  <c r="F153" i="26"/>
  <c r="G160" i="26"/>
  <c r="H160" i="26"/>
  <c r="F234" i="26"/>
  <c r="G234" i="26" s="1"/>
  <c r="D153" i="26"/>
  <c r="E76" i="26"/>
  <c r="G76" i="26" s="1"/>
  <c r="F75" i="26"/>
  <c r="F228" i="26" l="1"/>
  <c r="G228" i="26" s="1"/>
  <c r="D151" i="26"/>
  <c r="F151" i="26"/>
  <c r="G153" i="26"/>
  <c r="H153" i="26"/>
  <c r="H222" i="26"/>
  <c r="G222" i="26"/>
  <c r="L18" i="26"/>
  <c r="G75" i="26"/>
  <c r="E75" i="26"/>
  <c r="H75" i="26" s="1"/>
  <c r="D46" i="22"/>
  <c r="D32" i="22"/>
  <c r="D25" i="22"/>
  <c r="D244" i="26"/>
  <c r="D243" i="26" s="1"/>
  <c r="D107" i="26"/>
  <c r="D64" i="26" s="1"/>
  <c r="K17" i="26" l="1"/>
  <c r="D29" i="14"/>
  <c r="D30" i="14"/>
  <c r="D26" i="14"/>
  <c r="H45" i="14"/>
  <c r="F50" i="14"/>
  <c r="C50" i="14"/>
  <c r="H49" i="14"/>
  <c r="G49" i="14"/>
  <c r="H48" i="14"/>
  <c r="G48" i="14"/>
  <c r="H47" i="14"/>
  <c r="G47" i="14"/>
  <c r="H46" i="14"/>
  <c r="G46" i="14"/>
  <c r="C88" i="14"/>
  <c r="C100" i="14" s="1"/>
  <c r="G86" i="14"/>
  <c r="G85" i="14"/>
  <c r="G84" i="14"/>
  <c r="F83" i="14"/>
  <c r="E83" i="14"/>
  <c r="D83" i="14"/>
  <c r="C83" i="14"/>
  <c r="G82" i="14"/>
  <c r="G81" i="14"/>
  <c r="G80" i="14"/>
  <c r="F79" i="14"/>
  <c r="E79" i="14"/>
  <c r="D79" i="14"/>
  <c r="C79" i="14"/>
  <c r="H77" i="14"/>
  <c r="G77" i="14"/>
  <c r="G76" i="14"/>
  <c r="H75" i="14"/>
  <c r="G75" i="14"/>
  <c r="H74" i="14"/>
  <c r="G74" i="14"/>
  <c r="H73" i="14"/>
  <c r="G73" i="14"/>
  <c r="H72" i="14"/>
  <c r="G72" i="14"/>
  <c r="H71" i="14"/>
  <c r="G71" i="14"/>
  <c r="F70" i="14"/>
  <c r="E70" i="14"/>
  <c r="C70" i="14"/>
  <c r="H67" i="14"/>
  <c r="G67" i="14"/>
  <c r="H66" i="14"/>
  <c r="G66" i="14"/>
  <c r="H65" i="14"/>
  <c r="G65" i="14"/>
  <c r="F64" i="14"/>
  <c r="E64" i="14"/>
  <c r="H63" i="14"/>
  <c r="G63" i="14"/>
  <c r="H62" i="14"/>
  <c r="G62" i="14"/>
  <c r="H61" i="14"/>
  <c r="G61" i="14"/>
  <c r="H60" i="14"/>
  <c r="G60" i="14"/>
  <c r="H59" i="14"/>
  <c r="G59" i="14"/>
  <c r="H58" i="14"/>
  <c r="G58" i="14"/>
  <c r="F57" i="14"/>
  <c r="E57" i="14"/>
  <c r="H56" i="14"/>
  <c r="G56" i="14"/>
  <c r="H55" i="14"/>
  <c r="G55" i="14"/>
  <c r="H54" i="14"/>
  <c r="G54" i="14"/>
  <c r="H53" i="14"/>
  <c r="G53" i="14"/>
  <c r="F52" i="14"/>
  <c r="G52" i="14" s="1"/>
  <c r="E52" i="14"/>
  <c r="D52" i="14"/>
  <c r="H41" i="14"/>
  <c r="G41" i="14"/>
  <c r="H40" i="14"/>
  <c r="G40" i="14"/>
  <c r="H38" i="14"/>
  <c r="G38" i="14"/>
  <c r="H37" i="14"/>
  <c r="G37" i="14"/>
  <c r="H35" i="14"/>
  <c r="G35" i="14"/>
  <c r="H34" i="14"/>
  <c r="G34" i="14"/>
  <c r="H33" i="14"/>
  <c r="G33" i="14"/>
  <c r="H32" i="14"/>
  <c r="G32" i="14"/>
  <c r="H30" i="14"/>
  <c r="G30" i="14"/>
  <c r="H29" i="14"/>
  <c r="G29" i="14"/>
  <c r="H28" i="14"/>
  <c r="G28" i="14"/>
  <c r="H27" i="14"/>
  <c r="G27" i="14"/>
  <c r="H26" i="14"/>
  <c r="G26" i="14"/>
  <c r="F25" i="14"/>
  <c r="E25" i="14"/>
  <c r="H24" i="14"/>
  <c r="G24" i="14"/>
  <c r="H23" i="14"/>
  <c r="G23" i="14"/>
  <c r="F22" i="14"/>
  <c r="E22" i="14"/>
  <c r="E42" i="14" s="1"/>
  <c r="D22" i="14"/>
  <c r="D42" i="14" s="1"/>
  <c r="H21" i="14"/>
  <c r="G21" i="14"/>
  <c r="H20" i="14"/>
  <c r="G20" i="14"/>
  <c r="H19" i="14"/>
  <c r="G19" i="14"/>
  <c r="H18" i="14"/>
  <c r="G18" i="14"/>
  <c r="H17" i="14"/>
  <c r="G17" i="14"/>
  <c r="E16" i="14"/>
  <c r="D16" i="14"/>
  <c r="H14" i="14"/>
  <c r="G14" i="14"/>
  <c r="H13" i="14"/>
  <c r="G13" i="14"/>
  <c r="H12" i="14"/>
  <c r="G12" i="14"/>
  <c r="H11" i="14"/>
  <c r="G11" i="14"/>
  <c r="H10" i="14"/>
  <c r="G10" i="14"/>
  <c r="F9" i="14"/>
  <c r="F15" i="14" s="1"/>
  <c r="E9" i="14"/>
  <c r="H8" i="14"/>
  <c r="G8" i="14"/>
  <c r="D25" i="14" l="1"/>
  <c r="G79" i="14"/>
  <c r="E43" i="14"/>
  <c r="E68" i="14"/>
  <c r="G83" i="14"/>
  <c r="G64" i="14"/>
  <c r="D64" i="14"/>
  <c r="G57" i="14"/>
  <c r="D57" i="14"/>
  <c r="D9" i="14"/>
  <c r="D15" i="14" s="1"/>
  <c r="D36" i="14"/>
  <c r="D39" i="14" s="1"/>
  <c r="G70" i="14"/>
  <c r="G22" i="14"/>
  <c r="G45" i="14"/>
  <c r="E50" i="14"/>
  <c r="G50" i="14" s="1"/>
  <c r="G88" i="14"/>
  <c r="G25" i="14"/>
  <c r="G16" i="14"/>
  <c r="H9" i="14"/>
  <c r="G9" i="14"/>
  <c r="E15" i="14"/>
  <c r="H16" i="14"/>
  <c r="H22" i="14"/>
  <c r="H25" i="14"/>
  <c r="F42" i="14"/>
  <c r="F43" i="14"/>
  <c r="H52" i="14"/>
  <c r="H57" i="14"/>
  <c r="H64" i="14"/>
  <c r="F68" i="14"/>
  <c r="H70" i="14"/>
  <c r="H88" i="14"/>
  <c r="D68" i="14" l="1"/>
  <c r="D43" i="14"/>
  <c r="H50" i="14"/>
  <c r="F36" i="14"/>
  <c r="E36" i="14"/>
  <c r="E39" i="14" s="1"/>
  <c r="G15" i="14"/>
  <c r="H15" i="14"/>
  <c r="G68" i="14"/>
  <c r="H68" i="14"/>
  <c r="G43" i="14"/>
  <c r="H43" i="14"/>
  <c r="G42" i="14"/>
  <c r="H42" i="14"/>
  <c r="H31" i="14" l="1"/>
  <c r="G31" i="14"/>
  <c r="G36" i="14"/>
  <c r="F39" i="14"/>
  <c r="H36" i="14"/>
  <c r="G39" i="14" l="1"/>
  <c r="H39" i="14"/>
  <c r="F8" i="22" l="1"/>
  <c r="E73" i="22"/>
  <c r="E32" i="22"/>
  <c r="E25" i="22"/>
  <c r="E8" i="22"/>
  <c r="E46" i="22"/>
  <c r="F21" i="22"/>
  <c r="E21" i="22"/>
  <c r="E11" i="22"/>
  <c r="H21" i="22" l="1"/>
  <c r="G21" i="22"/>
  <c r="H25" i="22"/>
  <c r="G25" i="22"/>
  <c r="H32" i="22"/>
  <c r="G32" i="22"/>
  <c r="H46" i="22"/>
  <c r="G46" i="22"/>
  <c r="H11" i="22"/>
  <c r="G11" i="22"/>
  <c r="H8" i="22"/>
  <c r="G8" i="22"/>
  <c r="G73" i="22"/>
  <c r="H73" i="22"/>
  <c r="E7" i="22"/>
  <c r="F7" i="22"/>
  <c r="G7" i="22" l="1"/>
  <c r="H7" i="22"/>
  <c r="E36" i="26"/>
  <c r="F196" i="26"/>
  <c r="F204" i="26"/>
  <c r="F190" i="26"/>
  <c r="F171" i="26"/>
  <c r="E171" i="26"/>
  <c r="E176" i="26"/>
  <c r="F124" i="26"/>
  <c r="F112" i="26"/>
  <c r="E124" i="26"/>
  <c r="E119" i="26" s="1"/>
  <c r="G119" i="26" s="1"/>
  <c r="F67" i="26"/>
  <c r="F78" i="26"/>
  <c r="F107" i="26"/>
  <c r="E78" i="26"/>
  <c r="F12" i="26"/>
  <c r="E12" i="26"/>
  <c r="F26" i="26"/>
  <c r="E244" i="26"/>
  <c r="E243" i="26" s="1"/>
  <c r="F218" i="26"/>
  <c r="E218" i="26"/>
  <c r="E204" i="26"/>
  <c r="E190" i="26"/>
  <c r="E151" i="26"/>
  <c r="E138" i="26"/>
  <c r="E112" i="26"/>
  <c r="E107" i="26"/>
  <c r="E67" i="26"/>
  <c r="L28" i="26" l="1"/>
  <c r="L45" i="26" s="1"/>
  <c r="L46" i="26" s="1"/>
  <c r="L12" i="26"/>
  <c r="L41" i="26" s="1"/>
  <c r="G78" i="26"/>
  <c r="G218" i="26"/>
  <c r="H218" i="26"/>
  <c r="H107" i="26"/>
  <c r="G107" i="26"/>
  <c r="L16" i="26"/>
  <c r="H176" i="26"/>
  <c r="G176" i="26"/>
  <c r="F189" i="26"/>
  <c r="G190" i="26"/>
  <c r="H190" i="26"/>
  <c r="G138" i="26"/>
  <c r="L30" i="26"/>
  <c r="M12" i="26"/>
  <c r="H12" i="26"/>
  <c r="G12" i="26"/>
  <c r="F111" i="26"/>
  <c r="F109" i="26" s="1"/>
  <c r="G112" i="26"/>
  <c r="G204" i="26"/>
  <c r="G124" i="26"/>
  <c r="H196" i="26"/>
  <c r="G196" i="26"/>
  <c r="H151" i="26"/>
  <c r="G151" i="26"/>
  <c r="M18" i="26"/>
  <c r="H26" i="26"/>
  <c r="G26" i="26"/>
  <c r="F66" i="26"/>
  <c r="H67" i="26"/>
  <c r="G67" i="26"/>
  <c r="F170" i="26"/>
  <c r="H171" i="26"/>
  <c r="G171" i="26"/>
  <c r="F195" i="26"/>
  <c r="E25" i="26"/>
  <c r="F11" i="26"/>
  <c r="E189" i="26"/>
  <c r="E195" i="26"/>
  <c r="E66" i="26"/>
  <c r="E11" i="26"/>
  <c r="E170" i="26"/>
  <c r="E168" i="26" s="1"/>
  <c r="E111" i="26"/>
  <c r="F64" i="26"/>
  <c r="L11" i="26" l="1"/>
  <c r="G195" i="26"/>
  <c r="H195" i="26"/>
  <c r="H66" i="26"/>
  <c r="G66" i="26"/>
  <c r="L17" i="26"/>
  <c r="G111" i="26"/>
  <c r="H170" i="26"/>
  <c r="G170" i="26"/>
  <c r="H189" i="26"/>
  <c r="G189" i="26"/>
  <c r="F187" i="26"/>
  <c r="M11" i="26"/>
  <c r="G11" i="26"/>
  <c r="H11" i="26"/>
  <c r="M41" i="26"/>
  <c r="E187" i="26"/>
  <c r="F168" i="26"/>
  <c r="E64" i="26"/>
  <c r="H64" i="26" s="1"/>
  <c r="E8" i="26"/>
  <c r="E109" i="26"/>
  <c r="G109" i="26" s="1"/>
  <c r="G168" i="26" l="1"/>
  <c r="H168" i="26"/>
  <c r="G187" i="26"/>
  <c r="H187" i="26"/>
  <c r="G64" i="26"/>
  <c r="E7" i="26"/>
  <c r="F8" i="24"/>
  <c r="M19" i="9" l="1"/>
  <c r="R19" i="9" l="1"/>
  <c r="J19" i="9" l="1"/>
  <c r="K19" i="9"/>
  <c r="L19" i="9"/>
  <c r="O19" i="9"/>
  <c r="P19" i="9"/>
  <c r="G19" i="9"/>
  <c r="H19" i="9"/>
  <c r="I19" i="9"/>
  <c r="S19" i="9" l="1"/>
  <c r="T19" i="9"/>
  <c r="U19" i="9"/>
  <c r="V19" i="9" l="1"/>
  <c r="W19" i="9"/>
  <c r="F59" i="26"/>
  <c r="F36" i="26" l="1"/>
  <c r="F25" i="26" s="1"/>
  <c r="G59" i="26"/>
  <c r="H59" i="26"/>
  <c r="H25" i="26" l="1"/>
  <c r="G25" i="26"/>
  <c r="M28" i="26"/>
  <c r="M45" i="26" s="1"/>
  <c r="M46" i="26" s="1"/>
  <c r="H36" i="26"/>
  <c r="G36" i="26"/>
  <c r="F8" i="26"/>
  <c r="H8" i="26" l="1"/>
  <c r="G8" i="26"/>
  <c r="F244" i="26"/>
  <c r="F243" i="26" s="1"/>
  <c r="F7" i="26" s="1"/>
  <c r="H7" i="26" l="1"/>
  <c r="G7" i="26"/>
  <c r="H243" i="26"/>
  <c r="G243" i="26"/>
  <c r="H244" i="26"/>
  <c r="G244" i="26"/>
  <c r="M17" i="26"/>
</calcChain>
</file>

<file path=xl/sharedStrings.xml><?xml version="1.0" encoding="utf-8"?>
<sst xmlns="http://schemas.openxmlformats.org/spreadsheetml/2006/main" count="724" uniqueCount="376">
  <si>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</si>
  <si>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</si>
  <si>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</si>
  <si>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</si>
  <si>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</si>
  <si>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</si>
  <si>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№ з/п</t>
  </si>
  <si>
    <t>Залучення кредитних коштів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</si>
  <si>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</si>
  <si>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</si>
  <si>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</si>
  <si>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</si>
  <si>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</si>
  <si>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</si>
  <si>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</si>
  <si>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</si>
  <si>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Основні фінансові показники</t>
  </si>
  <si>
    <t>Капітальні інвестиції</t>
  </si>
  <si>
    <t>Елементи операційних витрат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</si>
  <si>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</si>
  <si>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</si>
  <si>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</si>
  <si>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</si>
  <si>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</si>
  <si>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</si>
  <si>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</si>
  <si>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</si>
  <si>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</si>
  <si>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</si>
  <si>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</si>
  <si>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</si>
  <si>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</si>
  <si>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</si>
  <si>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</si>
  <si>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</si>
  <si>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</si>
  <si>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</si>
  <si>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</si>
  <si>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</si>
  <si>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</si>
  <si>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</si>
  <si>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</si>
  <si>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</si>
  <si>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</si>
  <si>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</si>
  <si>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</si>
  <si>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</si>
  <si>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</si>
  <si>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</si>
  <si>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</si>
  <si>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</si>
  <si>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</si>
  <si>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</si>
  <si>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</si>
  <si>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</si>
  <si>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</si>
  <si>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</si>
  <si>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</si>
  <si>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</si>
  <si>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</si>
  <si>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</si>
  <si>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</si>
  <si>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</si>
  <si>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</si>
  <si>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</si>
  <si>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</si>
  <si>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</si>
  <si>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</si>
  <si>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</si>
  <si>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t>Надходження від відсотків за залишками коштів на поточних рахунках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</si>
  <si>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</si>
  <si>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</si>
  <si>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</si>
  <si>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</si>
  <si>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 xml:space="preserve">                   (підпис)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</si>
  <si>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</si>
  <si>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</si>
  <si>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</si>
  <si>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</si>
  <si>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</si>
  <si>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</si>
  <si>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</si>
  <si>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</si>
  <si>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</si>
  <si>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</si>
  <si>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</si>
  <si>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</si>
  <si>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</si>
  <si>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</si>
  <si>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</si>
  <si>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Матеріальні витрати, у сього, у т.ч.: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</si>
  <si>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</si>
  <si>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</si>
  <si>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</si>
  <si>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</si>
  <si>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</si>
  <si>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</si>
  <si>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</si>
  <si>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</si>
  <si>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</si>
  <si>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</si>
  <si>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</si>
  <si>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</si>
  <si>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</si>
  <si>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</si>
  <si>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</si>
  <si>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2.2</t>
  </si>
  <si>
    <t>2.3</t>
  </si>
  <si>
    <t>Придбання (виготовлення) основних засобів, усього, у т.ч.:</t>
  </si>
  <si>
    <t>Капітальний ремонт,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</si>
  <si>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</si>
  <si>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</si>
  <si>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</si>
  <si>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</si>
  <si>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</si>
  <si>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</si>
  <si>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</si>
  <si>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</si>
  <si>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Кошти медичної субвенції з державного бюджету:</t>
  </si>
  <si>
    <t>3.1</t>
  </si>
  <si>
    <t>3.2</t>
  </si>
  <si>
    <t>4.</t>
  </si>
  <si>
    <t>Кошти цільових субвенцій з державного бюджету місцевим бюджетам</t>
  </si>
  <si>
    <t>4.1</t>
  </si>
  <si>
    <t>4.2</t>
  </si>
  <si>
    <t>4.3</t>
  </si>
  <si>
    <t>5.1</t>
  </si>
  <si>
    <t>5.3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</si>
  <si>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</si>
  <si>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</si>
  <si>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</si>
  <si>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Кошти державного бюджету від Національної служби здоров'я України</t>
  </si>
  <si>
    <t>Розшифровка №2 до розділу І "Формування фінансових результатів за джерелами доходів та використання коштів"</t>
  </si>
  <si>
    <t>Розшифровка до розділу  IV. "Капітальні інвестиції за джерелами надходження"</t>
  </si>
  <si>
    <t>Н.Г.Шуткевич</t>
  </si>
  <si>
    <t>витрати на оплату праці</t>
  </si>
  <si>
    <t>відрахування на соціальні заходи</t>
  </si>
  <si>
    <t>ремонт медичного обладнання</t>
  </si>
  <si>
    <t>повірка вогнегасників</t>
  </si>
  <si>
    <t>послуги з охорони</t>
  </si>
  <si>
    <t>супровід програмного забезпечення</t>
  </si>
  <si>
    <t>відшкодування пільгових пенсій</t>
  </si>
  <si>
    <t>будівельні матеріали</t>
  </si>
  <si>
    <t>медичні бланки</t>
  </si>
  <si>
    <t>заміна теплового лічильника</t>
  </si>
  <si>
    <t>технічне обслуговування компютерної техніки</t>
  </si>
  <si>
    <t>засоби для прання,прибирання</t>
  </si>
  <si>
    <t>повірка , ремонт медичного обладнання</t>
  </si>
  <si>
    <t>папір для друку рентгензнімків</t>
  </si>
  <si>
    <t>канцелярські товари</t>
  </si>
  <si>
    <t>інші послуги по обслуговуванню приміщень закладу</t>
  </si>
  <si>
    <t>надходження від відсотків за залишками коштів на поточних рахунках</t>
  </si>
  <si>
    <t>витрати на зв'язок</t>
  </si>
  <si>
    <t>придбання хімреактивів, реагентів, тощо</t>
  </si>
  <si>
    <t>оплата ТВП</t>
  </si>
  <si>
    <t>виконання програми "Інформатизація галузі охорони здоровя м. Вінниці на 2016-2020 роки</t>
  </si>
  <si>
    <t>оплата енергоносіїв</t>
  </si>
  <si>
    <t>продукти харчування</t>
  </si>
  <si>
    <t>господарські товари</t>
  </si>
  <si>
    <t>теплопостачання</t>
  </si>
  <si>
    <t>матеріальні витрати в т.ч.</t>
  </si>
  <si>
    <t>електроенергія</t>
  </si>
  <si>
    <t>оплата водопостачання та водовідведення</t>
  </si>
  <si>
    <t>оплата електроенергії</t>
  </si>
  <si>
    <t>оплата теплопостачання</t>
  </si>
  <si>
    <t>бензин та масло для автомобіля</t>
  </si>
  <si>
    <t>Адміністративні витрати, усього , у т.ч:</t>
  </si>
  <si>
    <t>1.1.1</t>
  </si>
  <si>
    <t>1.1.2</t>
  </si>
  <si>
    <t>1.2.2</t>
  </si>
  <si>
    <t>енергозберігаючі лампи</t>
  </si>
  <si>
    <t>виконання програми "СТОП ГРИПП" у Вінниці 2016-2019 роки</t>
  </si>
  <si>
    <t>медикаменти та перев'язувальні матеріали</t>
  </si>
  <si>
    <t>метрологія та вимірювання опору ізоляції</t>
  </si>
  <si>
    <t>послуги архіву</t>
  </si>
  <si>
    <t>послуги інтернету</t>
  </si>
  <si>
    <t>технічне обслуговування  ліфтів</t>
  </si>
  <si>
    <t>послуги дератизації та дезинфкції</t>
  </si>
  <si>
    <t>технічний огляд автомобілів, страхування водіїв</t>
  </si>
  <si>
    <t xml:space="preserve"> забезпечення готовності закладів охорони здоров'я для надання медичної допомоги особам, які відповідають визначенню випадку 2019-n CoV</t>
  </si>
  <si>
    <t xml:space="preserve"> забезпечення готовності закладів охорони здоров'я для надання медичної допомоги особам, які відповідають визначенню випадку 2019-n CoV ремонт медичного обладнання</t>
  </si>
  <si>
    <t>1.1.3</t>
  </si>
  <si>
    <t>водопостачання та водовідведення</t>
  </si>
  <si>
    <t>Кошти від реалізації майна в установленому порядку</t>
  </si>
  <si>
    <t>монтаж шлагбаума</t>
  </si>
  <si>
    <t>1.1.4</t>
  </si>
  <si>
    <t>Нарахована амортизація на безоплатно отримані активи</t>
  </si>
  <si>
    <t>господарчий інвентар</t>
  </si>
  <si>
    <t>амортизація основних засобів і нематеріальних активів загальногосподарського призначення</t>
  </si>
  <si>
    <t>1.1.5</t>
  </si>
  <si>
    <t>стільці офісні</t>
  </si>
  <si>
    <t>6.2</t>
  </si>
  <si>
    <t>Відхилення, +,-</t>
  </si>
  <si>
    <t>Відхилення, %</t>
  </si>
  <si>
    <t xml:space="preserve"> ініціали, прізвище)    </t>
  </si>
  <si>
    <t>платні послуги</t>
  </si>
  <si>
    <t>медикаменти та перевязувальні маиеріали</t>
  </si>
  <si>
    <t>продукти зарчування</t>
  </si>
  <si>
    <t xml:space="preserve"> забезпечення готовності закладів охорони здоров'я для надання медичної допомоги особам, які відповідають визначенню випадку 2019-n CoV в т.ч.</t>
  </si>
  <si>
    <t>Інші витратив т.ч.</t>
  </si>
  <si>
    <t>1.2.1</t>
  </si>
  <si>
    <t>послуги з охорони приміщень</t>
  </si>
  <si>
    <t>папір для друку</t>
  </si>
  <si>
    <t>одноразовий посуд</t>
  </si>
  <si>
    <t>поліграфічні послуги</t>
  </si>
  <si>
    <t>інші необоротні матеріальні активи</t>
  </si>
  <si>
    <t>послуги зі зберіганню архівної документації</t>
  </si>
  <si>
    <t>послуги телефонії</t>
  </si>
  <si>
    <t>ТО ліфта</t>
  </si>
  <si>
    <t>послуги по супроводу програмного забезпечення</t>
  </si>
  <si>
    <t>послуги з дератизації та дезінфекції</t>
  </si>
  <si>
    <t>послуги страхування</t>
  </si>
  <si>
    <t>послуги технагляду</t>
  </si>
  <si>
    <t>послуги повірки</t>
  </si>
  <si>
    <t>послуги по обслуговуванню платіжних доручень</t>
  </si>
  <si>
    <t>монтаж, демонтаж вікон</t>
  </si>
  <si>
    <t>поточний ремонт та обслуговування компютерної техніки</t>
  </si>
  <si>
    <t>Кошти міського бюджету/ кошти ВМОТГ</t>
  </si>
  <si>
    <t xml:space="preserve">витрати на продукти харчування </t>
  </si>
  <si>
    <t>2.2.1</t>
  </si>
  <si>
    <t>мякий інвентар</t>
  </si>
  <si>
    <t>приліжкова тумба</t>
  </si>
  <si>
    <t>шафи для одягу</t>
  </si>
  <si>
    <t>столик маніпуляційний</t>
  </si>
  <si>
    <t>кисневі розетки</t>
  </si>
  <si>
    <t>пульсоксиметри</t>
  </si>
  <si>
    <t>кисневі балони</t>
  </si>
  <si>
    <t>проведення поточного ремонту</t>
  </si>
  <si>
    <t>3.3</t>
  </si>
  <si>
    <t xml:space="preserve">Кошти орендарів  </t>
  </si>
  <si>
    <t>оплата інших послуг (крім комунальних)</t>
  </si>
  <si>
    <t>Кошти отримані від надання послуг (платні послуги)</t>
  </si>
  <si>
    <t>послуги дератизації та дезинфекції</t>
  </si>
  <si>
    <t>7.1</t>
  </si>
  <si>
    <t>заміна вікон та дверей</t>
  </si>
  <si>
    <t>7.3</t>
  </si>
  <si>
    <t>Амортизація основних засобів і нематеріальних активів загальногосподарського призначення</t>
  </si>
  <si>
    <t>кошти міського бюджету/ кошти ВМОТГ</t>
  </si>
  <si>
    <t>кошти медичної субвенції з державного бюджету:</t>
  </si>
  <si>
    <t xml:space="preserve">кошти орендарів  </t>
  </si>
  <si>
    <t>нарахування амортизації на безоплатно отримані активи</t>
  </si>
  <si>
    <t>запасні частини до автомобіля</t>
  </si>
  <si>
    <t>послуги по зіміні вікон та дверей</t>
  </si>
  <si>
    <t>Матеріальні витрати, усього, у т.ч.:</t>
  </si>
  <si>
    <t>Факт наростаючим підсумком з початку року</t>
  </si>
  <si>
    <t>план</t>
  </si>
  <si>
    <t>факт</t>
  </si>
  <si>
    <t>відхилення, +/-</t>
  </si>
  <si>
    <t>виконання, 
%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</si>
  <si>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</si>
  <si>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</si>
  <si>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</si>
  <si>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</si>
  <si>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</si>
  <si>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t xml:space="preserve">Нраховані до сплати податки та збори до Державного бюджету України (податкові платежі) </t>
  </si>
  <si>
    <t>інші податки, збори та платежі (розшифрувати)</t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</si>
  <si>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</si>
  <si>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</si>
  <si>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</si>
  <si>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паливно - мастильні матеріали для службових автомобілей</t>
  </si>
  <si>
    <t>меблі</t>
  </si>
  <si>
    <t>забезпечення готовності закладів охорони здоров'я для надання медичної допомоги особам, які відповідають визначенню випадку 2019-n CoV (ремонт медичного обладнання)</t>
  </si>
  <si>
    <t>4.1.5</t>
  </si>
  <si>
    <t>5.1.1.</t>
  </si>
  <si>
    <t>5.1.2</t>
  </si>
  <si>
    <t>5.1.3</t>
  </si>
  <si>
    <t>5.1.5</t>
  </si>
  <si>
    <t>папір для руку</t>
  </si>
  <si>
    <t>повірка медичного обладнання</t>
  </si>
  <si>
    <t>передплата періодичних видань</t>
  </si>
  <si>
    <t>послуги по проектуванню, монтажу блискавкозихисту</t>
  </si>
  <si>
    <t>на реалізацію проекту "Комфортна зона відпочинку та прогулянки для пацієнтів КНП "ВМКЛ №3" - переможця конкурсу проектів в рамках "Бюджету громадських ініціатив Вінницької міської територіальної громади"</t>
  </si>
  <si>
    <t>проведення поточного ремонту( заміна гарячого трубопроводу даху поліклініки)</t>
  </si>
  <si>
    <t>благодійні внески у натуральній формі</t>
  </si>
  <si>
    <t>послуги по здаванню клінічних відходів</t>
  </si>
  <si>
    <t>послуги по виготовленню ліцензії</t>
  </si>
  <si>
    <t>послугипо оцінці майна</t>
  </si>
  <si>
    <t>реєстраційні збори</t>
  </si>
  <si>
    <t>послуги газети</t>
  </si>
  <si>
    <t>витратні матеріали</t>
  </si>
  <si>
    <t>обслуговування компютерних програм</t>
  </si>
  <si>
    <t>послуги утилізації</t>
  </si>
  <si>
    <t>господарський інвентар</t>
  </si>
  <si>
    <t>послуги по облаштуванню пандуса</t>
  </si>
  <si>
    <t>ЗВІТ 
 про виконання показників фінансового плану                                                                                                                                                                                                                                                                                                                                                                                                                                           Комунального некомерційного підприємства "Вінницька міська клінічна лікарня №3"
за І півріччя 2021 року</t>
  </si>
  <si>
    <t>Звітний період І півріччя 2021 року</t>
  </si>
  <si>
    <t>І півріччя 2020 рік</t>
  </si>
  <si>
    <t>І півріччя 2021 рік</t>
  </si>
  <si>
    <t>Директор КНП "ВМКЛ №3"</t>
  </si>
  <si>
    <t>1.2.3</t>
  </si>
  <si>
    <t>1.2.5</t>
  </si>
  <si>
    <t>1.3.2</t>
  </si>
  <si>
    <t>1.3.3</t>
  </si>
  <si>
    <t>2.1.1</t>
  </si>
  <si>
    <t>2.1.3</t>
  </si>
  <si>
    <t>2.1.2</t>
  </si>
  <si>
    <t>2.2.5</t>
  </si>
  <si>
    <t>3.1.1</t>
  </si>
  <si>
    <t>3.1.2</t>
  </si>
  <si>
    <t>3.1.3</t>
  </si>
  <si>
    <t>паливно-мастильні матеріали для службових автомобілів</t>
  </si>
  <si>
    <t>3.2.2.</t>
  </si>
  <si>
    <t>3.2.3</t>
  </si>
  <si>
    <t>3.3.3</t>
  </si>
  <si>
    <t>3.2.5</t>
  </si>
  <si>
    <t>3.3.2</t>
  </si>
  <si>
    <t>3.3.5</t>
  </si>
  <si>
    <t>Інші операційні витрати (відшкодування пільгових пенсій)</t>
  </si>
  <si>
    <t>5.</t>
  </si>
  <si>
    <t>7.</t>
  </si>
  <si>
    <t>8.</t>
  </si>
  <si>
    <t>6.</t>
  </si>
  <si>
    <t>6.1</t>
  </si>
  <si>
    <t>6.1.1</t>
  </si>
  <si>
    <t>6.1.2</t>
  </si>
  <si>
    <t>6.1.3</t>
  </si>
  <si>
    <t>6.2.1</t>
  </si>
  <si>
    <t>6.2.5</t>
  </si>
  <si>
    <t>7.1.1</t>
  </si>
  <si>
    <t>8.1</t>
  </si>
  <si>
    <t>8.1.1</t>
  </si>
  <si>
    <t>10.</t>
  </si>
  <si>
    <t xml:space="preserve">   (ініціали, прізвище)    </t>
  </si>
  <si>
    <t xml:space="preserve">           (підпис)</t>
  </si>
  <si>
    <t>Матеріальні витрати, усього, в т.ч.:</t>
  </si>
  <si>
    <t>забезпечення готовності закладів охорони здоров'я для надання медичної допомоги особам, які відповідають визначенню випадку 2019-n CoV</t>
  </si>
  <si>
    <t>Інші адміністративні витрати, усього, в т.ч.:</t>
  </si>
  <si>
    <t>Інші адміністративні витрати, уього, в т.ч.:</t>
  </si>
  <si>
    <t>Інші витрати, усього, в т.ч.:</t>
  </si>
  <si>
    <t>3.2.1</t>
  </si>
  <si>
    <t>8.2</t>
  </si>
  <si>
    <t>8.2.1</t>
  </si>
  <si>
    <t>8.2.5</t>
  </si>
  <si>
    <t>9.</t>
  </si>
  <si>
    <t>9.1</t>
  </si>
  <si>
    <t>9.1.1</t>
  </si>
  <si>
    <t>10.1</t>
  </si>
  <si>
    <t>10.1.4</t>
  </si>
  <si>
    <t>апарат штучної вентиляції легенів</t>
  </si>
  <si>
    <t>модуль монітор пацієнта</t>
  </si>
  <si>
    <t>шприцевий інфузійний насос Р500, одноканальний</t>
  </si>
  <si>
    <t>система лікувального газопостаяання</t>
  </si>
  <si>
    <t>інвазивна штучна вентиляція легень</t>
  </si>
  <si>
    <t>ширма пересувна рентгенівсько захисна</t>
  </si>
  <si>
    <t>євроконтейнер сталевий оцінкований</t>
  </si>
  <si>
    <t xml:space="preserve">фартух двусторонній рентгенівський </t>
  </si>
  <si>
    <t>кошти отримані від надання послуг   ( платні  послуги)</t>
  </si>
  <si>
    <t>кошти державного бюджету від Національної служби здоров'я України</t>
  </si>
  <si>
    <t>забезпечення готовності закладів охорони здоров'я для надання медичної допомоги особам, які відповідають визначенню випадку 2019-n CoV (продукти харчування)</t>
  </si>
  <si>
    <t>забезпечення готовності закладів охорони здоров'я для надання медичної допомоги особам, які відповідають визначенню випадку 2019-n CoV (медикаменти та перевязувальні матеріали)</t>
  </si>
  <si>
    <t>м'який інвентар</t>
  </si>
  <si>
    <t>Кошти, отримані від надання послуг (палати, стажування інтернів, відшкодування від страхової компанії)</t>
  </si>
  <si>
    <t>Благодійні внески в натуральній формі</t>
  </si>
  <si>
    <t xml:space="preserve">кошти, отримані від надання послуг (палати, стажування інтернів, відшкодування від страхової компанії) </t>
  </si>
  <si>
    <t>кошти від  реалізації майна в установленому порядку</t>
  </si>
  <si>
    <t>План І півріччя 2021 року</t>
  </si>
  <si>
    <t>Факт І півріччя 2021 року</t>
  </si>
  <si>
    <t>Факт І півріччя 2020 року</t>
  </si>
  <si>
    <t>шприцевий насос GSP-100B (3 шт)</t>
  </si>
  <si>
    <t>монітор пацієнта (2 шт)</t>
  </si>
  <si>
    <t>Бюджетне фінансування (кошти бюджету ВМТГ/кошти бюджету ВМОТГ)</t>
  </si>
  <si>
    <t>капітальний ремонт, усього, в т.ч.:</t>
  </si>
  <si>
    <t>придбання (виготовлення) основних засобів, усього, в т.ч.:</t>
  </si>
  <si>
    <t>ремонт даху приміщення поліклініки</t>
  </si>
  <si>
    <t>рознести вірно суми</t>
  </si>
  <si>
    <t>послуги оцінки майна</t>
  </si>
  <si>
    <t>послуги по вигтовленню ліцензії</t>
  </si>
  <si>
    <t>забезпечення готовності закладів охорони здоров'я для надання медичної допомоги особам, які відповідають визначенню випадку 2019-n CoV ремонт медичного обладнанняв т.ч. на</t>
  </si>
  <si>
    <t xml:space="preserve">див елементи </t>
  </si>
  <si>
    <t>система лікувального газопостачання</t>
  </si>
  <si>
    <t>ширма пересувна рентгенівська захисна</t>
  </si>
  <si>
    <t>євроконтейнер сталевий оценкований</t>
  </si>
  <si>
    <t>фартух двусторонній рентгенівський</t>
  </si>
  <si>
    <t>Власні кошти (благодійні кошти)</t>
  </si>
  <si>
    <t>Інші джерела (НСЗУ)</t>
  </si>
  <si>
    <t>апараи штучної вентиляції легенів (3 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</si>
</sst>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-* #,##0.00\ _г_р_н_._-;\-* #,##0.00\ _г_р_н_._-;_-* &quot;-&quot;??\ _г_р_н_._-;_-@_-"/>
    <numFmt numFmtId="165" formatCode="_-* #,##0.00_₴_-;\-* #,##0.00_₴_-;_-* &quot;-&quot;??_₴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-* #,##0.0_₴_-;\-* #,##0.0_₴_-;_-* &quot;-&quot;?_₴_-;_-@_-"/>
    <numFmt numFmtId="181" formatCode="_-* #,##0.0\ _₽_-;\-* #,##0.0\ _₽_-;_-* &quot;-&quot;?\ _₽_-;_-@_-"/>
    <numFmt numFmtId="182" formatCode="_-* #,##0.0\ _₴_-;\-* #,##0.0\ _₴_-;_-* &quot;-&quot;?\ _₴_-;_-@_-"/>
  </numFmts>
  <fonts count="9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u/>
      <sz val="16"/>
      <name val="Arial Cyr"/>
      <charset val="204"/>
    </font>
    <font>
      <b/>
      <u/>
      <sz val="14"/>
      <name val="Times New Roman"/>
      <family val="1"/>
      <charset val="204"/>
    </font>
    <font>
      <sz val="16"/>
      <color indexed="8"/>
      <name val="Times New Roman"/>
      <family val="1"/>
      <charset val="204"/>
    </font>
    <font>
      <i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6"/>
      <color rgb="FFC0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" borderId="0" applyNumberFormat="0" applyBorder="0" applyAlignment="0" applyProtection="0"/>
    <xf numFmtId="0" fontId="1" fillId="2" borderId="0" applyNumberFormat="0" applyBorder="0" applyAlignment="0" applyProtection="0"/>
    <xf numFmtId="0" fontId="28" fillId="3" borderId="0" applyNumberFormat="0" applyBorder="0" applyAlignment="0" applyProtection="0"/>
    <xf numFmtId="0" fontId="1" fillId="3" borderId="0" applyNumberFormat="0" applyBorder="0" applyAlignment="0" applyProtection="0"/>
    <xf numFmtId="0" fontId="28" fillId="4" borderId="0" applyNumberFormat="0" applyBorder="0" applyAlignment="0" applyProtection="0"/>
    <xf numFmtId="0" fontId="1" fillId="4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6" borderId="0" applyNumberFormat="0" applyBorder="0" applyAlignment="0" applyProtection="0"/>
    <xf numFmtId="0" fontId="1" fillId="6" borderId="0" applyNumberFormat="0" applyBorder="0" applyAlignment="0" applyProtection="0"/>
    <xf numFmtId="0" fontId="28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9" borderId="0" applyNumberFormat="0" applyBorder="0" applyAlignment="0" applyProtection="0"/>
    <xf numFmtId="0" fontId="1" fillId="9" borderId="0" applyNumberFormat="0" applyBorder="0" applyAlignment="0" applyProtection="0"/>
    <xf numFmtId="0" fontId="28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9" fillId="12" borderId="0" applyNumberFormat="0" applyBorder="0" applyAlignment="0" applyProtection="0"/>
    <xf numFmtId="0" fontId="11" fillId="12" borderId="0" applyNumberFormat="0" applyBorder="0" applyAlignment="0" applyProtection="0"/>
    <xf numFmtId="0" fontId="29" fillId="9" borderId="0" applyNumberFormat="0" applyBorder="0" applyAlignment="0" applyProtection="0"/>
    <xf numFmtId="0" fontId="11" fillId="9" borderId="0" applyNumberFormat="0" applyBorder="0" applyAlignment="0" applyProtection="0"/>
    <xf numFmtId="0" fontId="29" fillId="10" borderId="0" applyNumberFormat="0" applyBorder="0" applyAlignment="0" applyProtection="0"/>
    <xf numFmtId="0" fontId="11" fillId="10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2" fillId="3" borderId="0" applyNumberFormat="0" applyBorder="0" applyAlignment="0" applyProtection="0"/>
    <xf numFmtId="0" fontId="14" fillId="20" borderId="1" applyNumberFormat="0" applyAlignment="0" applyProtection="0"/>
    <xf numFmtId="0" fontId="19" fillId="21" borderId="2" applyNumberFormat="0" applyAlignment="0" applyProtection="0"/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0" fontId="23" fillId="0" borderId="0" applyNumberFormat="0" applyFill="0" applyBorder="0" applyAlignment="0" applyProtection="0"/>
    <xf numFmtId="171" fontId="31" fillId="0" borderId="0" applyAlignment="0">
      <alignment wrapText="1"/>
    </xf>
    <xf numFmtId="0" fontId="26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33" fillId="22" borderId="7">
      <alignment horizontal="left" vertical="center"/>
      <protection locked="0"/>
    </xf>
    <xf numFmtId="49" fontId="33" fillId="22" borderId="7">
      <alignment horizontal="left" vertical="center"/>
    </xf>
    <xf numFmtId="4" fontId="33" fillId="22" borderId="7">
      <alignment horizontal="right" vertical="center"/>
      <protection locked="0"/>
    </xf>
    <xf numFmtId="4" fontId="33" fillId="22" borderId="7">
      <alignment horizontal="right" vertical="center"/>
    </xf>
    <xf numFmtId="4" fontId="34" fillId="22" borderId="7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9" fontId="30" fillId="22" borderId="3">
      <alignment horizontal="left" vertical="center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</xf>
    <xf numFmtId="4" fontId="30" fillId="22" borderId="3">
      <alignment horizontal="right" vertical="center"/>
    </xf>
    <xf numFmtId="4" fontId="34" fillId="22" borderId="3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41" fillId="0" borderId="3">
      <alignment horizontal="right" vertical="center"/>
      <protection locked="0"/>
    </xf>
    <xf numFmtId="4" fontId="41" fillId="0" borderId="3">
      <alignment horizontal="right" vertical="center"/>
    </xf>
    <xf numFmtId="4" fontId="42" fillId="0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9" fontId="41" fillId="0" borderId="3">
      <alignment horizontal="left" vertical="center"/>
      <protection locked="0"/>
    </xf>
    <xf numFmtId="49" fontId="42" fillId="0" borderId="3">
      <alignment horizontal="left" vertical="center"/>
      <protection locked="0"/>
    </xf>
    <xf numFmtId="4" fontId="41" fillId="0" borderId="3">
      <alignment horizontal="right" vertical="center"/>
      <protection locked="0"/>
    </xf>
    <xf numFmtId="0" fontId="24" fillId="0" borderId="8" applyNumberFormat="0" applyFill="0" applyAlignment="0" applyProtection="0"/>
    <xf numFmtId="0" fontId="21" fillId="23" borderId="0" applyNumberFormat="0" applyBorder="0" applyAlignment="0" applyProtection="0"/>
    <xf numFmtId="0" fontId="9" fillId="0" borderId="0"/>
    <xf numFmtId="0" fontId="9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5" fillId="26" borderId="3">
      <alignment horizontal="right" vertical="center"/>
      <protection locked="0"/>
    </xf>
    <xf numFmtId="4" fontId="45" fillId="27" borderId="3">
      <alignment horizontal="right" vertical="center"/>
      <protection locked="0"/>
    </xf>
    <xf numFmtId="4" fontId="45" fillId="28" borderId="3">
      <alignment horizontal="right" vertical="center"/>
      <protection locked="0"/>
    </xf>
    <xf numFmtId="0" fontId="13" fillId="20" borderId="10" applyNumberFormat="0" applyAlignment="0" applyProtection="0"/>
    <xf numFmtId="49" fontId="30" fillId="0" borderId="3">
      <alignment horizontal="left" vertical="center" wrapText="1"/>
      <protection locked="0"/>
    </xf>
    <xf numFmtId="49" fontId="30" fillId="0" borderId="3">
      <alignment horizontal="left" vertical="center" wrapText="1"/>
      <protection locked="0"/>
    </xf>
    <xf numFmtId="0" fontId="20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11" fillId="16" borderId="0" applyNumberFormat="0" applyBorder="0" applyAlignment="0" applyProtection="0"/>
    <xf numFmtId="0" fontId="29" fillId="17" borderId="0" applyNumberFormat="0" applyBorder="0" applyAlignment="0" applyProtection="0"/>
    <xf numFmtId="0" fontId="11" fillId="17" borderId="0" applyNumberFormat="0" applyBorder="0" applyAlignment="0" applyProtection="0"/>
    <xf numFmtId="0" fontId="29" fillId="18" borderId="0" applyNumberFormat="0" applyBorder="0" applyAlignment="0" applyProtection="0"/>
    <xf numFmtId="0" fontId="11" fillId="18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9" borderId="0" applyNumberFormat="0" applyBorder="0" applyAlignment="0" applyProtection="0"/>
    <xf numFmtId="0" fontId="11" fillId="19" borderId="0" applyNumberFormat="0" applyBorder="0" applyAlignment="0" applyProtection="0"/>
    <xf numFmtId="0" fontId="46" fillId="7" borderId="1" applyNumberFormat="0" applyAlignment="0" applyProtection="0"/>
    <xf numFmtId="0" fontId="12" fillId="7" borderId="1" applyNumberFormat="0" applyAlignment="0" applyProtection="0"/>
    <xf numFmtId="0" fontId="47" fillId="20" borderId="10" applyNumberFormat="0" applyAlignment="0" applyProtection="0"/>
    <xf numFmtId="0" fontId="13" fillId="20" borderId="10" applyNumberFormat="0" applyAlignment="0" applyProtection="0"/>
    <xf numFmtId="0" fontId="48" fillId="20" borderId="1" applyNumberFormat="0" applyAlignment="0" applyProtection="0"/>
    <xf numFmtId="0" fontId="14" fillId="20" borderId="1" applyNumberFormat="0" applyAlignment="0" applyProtection="0"/>
    <xf numFmtId="172" fontId="9" fillId="0" borderId="0" applyFont="0" applyFill="0" applyBorder="0" applyAlignment="0" applyProtection="0"/>
    <xf numFmtId="0" fontId="49" fillId="0" borderId="4" applyNumberFormat="0" applyFill="0" applyAlignment="0" applyProtection="0"/>
    <xf numFmtId="0" fontId="15" fillId="0" borderId="4" applyNumberFormat="0" applyFill="0" applyAlignment="0" applyProtection="0"/>
    <xf numFmtId="0" fontId="50" fillId="0" borderId="5" applyNumberFormat="0" applyFill="0" applyAlignment="0" applyProtection="0"/>
    <xf numFmtId="0" fontId="16" fillId="0" borderId="5" applyNumberFormat="0" applyFill="0" applyAlignment="0" applyProtection="0"/>
    <xf numFmtId="0" fontId="51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11" applyNumberFormat="0" applyFill="0" applyAlignment="0" applyProtection="0"/>
    <xf numFmtId="0" fontId="18" fillId="0" borderId="11" applyNumberFormat="0" applyFill="0" applyAlignment="0" applyProtection="0"/>
    <xf numFmtId="0" fontId="53" fillId="21" borderId="2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23" borderId="0" applyNumberFormat="0" applyBorder="0" applyAlignment="0" applyProtection="0"/>
    <xf numFmtId="0" fontId="21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9" fillId="0" borderId="0"/>
    <xf numFmtId="0" fontId="2" fillId="0" borderId="0"/>
    <xf numFmtId="0" fontId="9" fillId="0" borderId="0"/>
    <xf numFmtId="0" fontId="9" fillId="0" borderId="0" applyNumberFormat="0" applyFont="0" applyFill="0" applyBorder="0" applyAlignment="0" applyProtection="0">
      <alignment vertical="top"/>
    </xf>
    <xf numFmtId="0" fontId="9" fillId="0" borderId="0" applyNumberFormat="0" applyFont="0" applyFill="0" applyBorder="0" applyAlignment="0" applyProtection="0">
      <alignment vertical="top"/>
    </xf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55" fillId="3" borderId="0" applyNumberFormat="0" applyBorder="0" applyAlignment="0" applyProtection="0"/>
    <xf numFmtId="0" fontId="22" fillId="3" borderId="0" applyNumberFormat="0" applyBorder="0" applyAlignment="0" applyProtection="0"/>
    <xf numFmtId="0" fontId="5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5" borderId="9" applyNumberFormat="0" applyFont="0" applyAlignment="0" applyProtection="0"/>
    <xf numFmtId="0" fontId="9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8" applyNumberFormat="0" applyFill="0" applyAlignment="0" applyProtection="0"/>
    <xf numFmtId="0" fontId="24" fillId="0" borderId="8" applyNumberFormat="0" applyFill="0" applyAlignment="0" applyProtection="0"/>
    <xf numFmtId="0" fontId="2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3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2" fillId="4" borderId="0" applyNumberFormat="0" applyBorder="0" applyAlignment="0" applyProtection="0"/>
    <xf numFmtId="0" fontId="26" fillId="4" borderId="0" applyNumberFormat="0" applyBorder="0" applyAlignment="0" applyProtection="0"/>
    <xf numFmtId="176" fontId="63" fillId="22" borderId="12" applyFill="0" applyBorder="0">
      <alignment horizontal="center" vertical="center" wrapText="1"/>
      <protection locked="0"/>
    </xf>
    <xf numFmtId="171" fontId="64" fillId="0" borderId="0">
      <alignment wrapText="1"/>
    </xf>
    <xf numFmtId="171" fontId="31" fillId="0" borderId="0">
      <alignment wrapText="1"/>
    </xf>
  </cellStyleXfs>
  <cellXfs count="357">
    <xf numFmtId="0" fontId="0" fillId="0" borderId="0" xfId="0"/>
    <xf numFmtId="0" fontId="5" fillId="0" borderId="0" xfId="0" applyFont="1" applyAlignment="1">
      <alignment vertical="center"/>
    </xf>
    <xf numFmtId="0" fontId="5" fillId="22" borderId="0" xfId="0" quotePrefix="1" applyFont="1" applyFill="1" applyAlignment="1">
      <alignment horizontal="center" vertical="center"/>
    </xf>
    <xf numFmtId="0" fontId="5" fillId="22" borderId="0" xfId="0" applyFont="1" applyFill="1" applyAlignment="1">
      <alignment vertical="center"/>
    </xf>
    <xf numFmtId="0" fontId="5" fillId="22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6" fillId="22" borderId="0" xfId="0" applyFont="1" applyFill="1" applyAlignment="1">
      <alignment horizontal="center" vertical="center"/>
    </xf>
    <xf numFmtId="0" fontId="68" fillId="22" borderId="0" xfId="0" applyFont="1" applyFill="1" applyAlignment="1">
      <alignment horizontal="center" vertical="center"/>
    </xf>
    <xf numFmtId="0" fontId="66" fillId="22" borderId="0" xfId="0" applyFont="1" applyFill="1" applyAlignment="1">
      <alignment vertical="center"/>
    </xf>
    <xf numFmtId="0" fontId="66" fillId="22" borderId="14" xfId="0" applyFont="1" applyFill="1" applyBorder="1" applyAlignment="1">
      <alignment horizontal="center" vertical="center"/>
    </xf>
    <xf numFmtId="0" fontId="66" fillId="22" borderId="14" xfId="0" applyFont="1" applyFill="1" applyBorder="1" applyAlignment="1">
      <alignment vertical="center"/>
    </xf>
    <xf numFmtId="0" fontId="66" fillId="0" borderId="0" xfId="0" applyFont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17" xfId="0" applyFont="1" applyBorder="1" applyAlignment="1">
      <alignment vertical="center" wrapText="1"/>
    </xf>
    <xf numFmtId="0" fontId="66" fillId="0" borderId="3" xfId="0" applyFont="1" applyBorder="1" applyAlignment="1">
      <alignment horizontal="center" vertical="center" wrapText="1"/>
    </xf>
    <xf numFmtId="0" fontId="66" fillId="22" borderId="3" xfId="0" applyFont="1" applyFill="1" applyBorder="1" applyAlignment="1">
      <alignment horizontal="center" vertical="center"/>
    </xf>
    <xf numFmtId="0" fontId="66" fillId="22" borderId="3" xfId="0" applyFont="1" applyFill="1" applyBorder="1" applyAlignment="1">
      <alignment horizontal="center" vertical="center" wrapText="1"/>
    </xf>
    <xf numFmtId="0" fontId="66" fillId="0" borderId="0" xfId="0" applyFont="1" applyAlignment="1">
      <alignment vertical="center"/>
    </xf>
    <xf numFmtId="0" fontId="66" fillId="22" borderId="0" xfId="0" applyFont="1" applyFill="1" applyAlignment="1">
      <alignment horizontal="right" vertical="center"/>
    </xf>
    <xf numFmtId="0" fontId="69" fillId="22" borderId="0" xfId="0" applyFont="1" applyFill="1" applyAlignment="1">
      <alignment horizontal="left" vertical="center"/>
    </xf>
    <xf numFmtId="0" fontId="69" fillId="0" borderId="0" xfId="0" applyFont="1" applyAlignment="1">
      <alignment horizontal="left" vertical="center"/>
    </xf>
    <xf numFmtId="0" fontId="66" fillId="22" borderId="0" xfId="0" applyFont="1" applyFill="1" applyAlignment="1">
      <alignment horizontal="center" vertical="center" wrapText="1"/>
    </xf>
    <xf numFmtId="169" fontId="66" fillId="22" borderId="0" xfId="0" applyNumberFormat="1" applyFont="1" applyFill="1" applyAlignment="1">
      <alignment horizontal="center" vertical="center" wrapText="1"/>
    </xf>
    <xf numFmtId="0" fontId="66" fillId="22" borderId="0" xfId="0" applyFont="1" applyFill="1"/>
    <xf numFmtId="0" fontId="66" fillId="22" borderId="0" xfId="0" applyFont="1" applyFill="1" applyAlignment="1">
      <alignment horizontal="center"/>
    </xf>
    <xf numFmtId="0" fontId="66" fillId="0" borderId="0" xfId="0" applyFont="1"/>
    <xf numFmtId="0" fontId="66" fillId="22" borderId="0" xfId="0" applyFont="1" applyFill="1" applyAlignment="1">
      <alignment vertical="center" wrapText="1" shrinkToFit="1"/>
    </xf>
    <xf numFmtId="0" fontId="6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left" vertical="center" wrapText="1"/>
    </xf>
    <xf numFmtId="0" fontId="5" fillId="22" borderId="0" xfId="0" applyFont="1" applyFill="1" applyAlignment="1">
      <alignment horizontal="left" vertical="center" wrapText="1"/>
    </xf>
    <xf numFmtId="170" fontId="5" fillId="22" borderId="0" xfId="0" applyNumberFormat="1" applyFont="1" applyFill="1" applyAlignment="1">
      <alignment horizontal="center" vertical="center" wrapText="1"/>
    </xf>
    <xf numFmtId="170" fontId="5" fillId="22" borderId="0" xfId="0" applyNumberFormat="1" applyFont="1" applyFill="1" applyAlignment="1">
      <alignment horizontal="right" vertical="center" wrapText="1"/>
    </xf>
    <xf numFmtId="170" fontId="5" fillId="22" borderId="0" xfId="0" quotePrefix="1" applyNumberFormat="1" applyFont="1" applyFill="1" applyAlignment="1">
      <alignment vertical="center" wrapText="1"/>
    </xf>
    <xf numFmtId="170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70" fontId="5" fillId="22" borderId="0" xfId="0" applyNumberFormat="1" applyFont="1" applyFill="1" applyAlignment="1">
      <alignment horizontal="left" vertical="center" wrapText="1"/>
    </xf>
    <xf numFmtId="0" fontId="5" fillId="22" borderId="0" xfId="0" applyFont="1" applyFill="1" applyAlignment="1">
      <alignment horizontal="left" vertical="center"/>
    </xf>
    <xf numFmtId="0" fontId="5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179" fontId="5" fillId="22" borderId="3" xfId="0" applyNumberFormat="1" applyFont="1" applyFill="1" applyBorder="1" applyAlignment="1">
      <alignment horizontal="center" vertical="center" wrapText="1"/>
    </xf>
    <xf numFmtId="179" fontId="6" fillId="22" borderId="3" xfId="0" applyNumberFormat="1" applyFont="1" applyFill="1" applyBorder="1" applyAlignment="1">
      <alignment horizontal="center" vertical="center" wrapText="1"/>
    </xf>
    <xf numFmtId="0" fontId="69" fillId="22" borderId="3" xfId="0" applyFont="1" applyFill="1" applyBorder="1" applyAlignment="1">
      <alignment horizontal="center" vertical="center" wrapText="1"/>
    </xf>
    <xf numFmtId="179" fontId="69" fillId="22" borderId="3" xfId="0" applyNumberFormat="1" applyFont="1" applyFill="1" applyBorder="1" applyAlignment="1">
      <alignment horizontal="center" vertical="center" wrapText="1"/>
    </xf>
    <xf numFmtId="0" fontId="68" fillId="0" borderId="3" xfId="0" applyFont="1" applyBorder="1" applyAlignment="1">
      <alignment vertical="center" wrapText="1"/>
    </xf>
    <xf numFmtId="0" fontId="75" fillId="0" borderId="3" xfId="0" applyFont="1" applyBorder="1" applyAlignment="1">
      <alignment horizontal="left" vertical="center"/>
    </xf>
    <xf numFmtId="179" fontId="66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179" fontId="69" fillId="0" borderId="3" xfId="0" applyNumberFormat="1" applyFont="1" applyBorder="1" applyAlignment="1">
      <alignment horizontal="center" vertical="center" wrapText="1"/>
    </xf>
    <xf numFmtId="170" fontId="5" fillId="0" borderId="0" xfId="0" quotePrefix="1" applyNumberFormat="1" applyFont="1" applyAlignment="1">
      <alignment vertical="center" wrapText="1"/>
    </xf>
    <xf numFmtId="179" fontId="6" fillId="0" borderId="3" xfId="0" applyNumberFormat="1" applyFont="1" applyBorder="1" applyAlignment="1">
      <alignment horizontal="center" vertical="center" wrapText="1"/>
    </xf>
    <xf numFmtId="0" fontId="74" fillId="0" borderId="17" xfId="0" applyFont="1" applyBorder="1" applyAlignment="1">
      <alignment vertical="center" wrapText="1"/>
    </xf>
    <xf numFmtId="179" fontId="4" fillId="0" borderId="3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5" fillId="0" borderId="0" xfId="0" applyNumberFormat="1" applyFont="1" applyAlignment="1">
      <alignment vertical="center"/>
    </xf>
    <xf numFmtId="179" fontId="68" fillId="0" borderId="0" xfId="0" applyNumberFormat="1" applyFont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 wrapText="1"/>
    </xf>
    <xf numFmtId="181" fontId="5" fillId="0" borderId="0" xfId="0" applyNumberFormat="1" applyFont="1" applyAlignment="1">
      <alignment vertical="center"/>
    </xf>
    <xf numFmtId="169" fontId="5" fillId="0" borderId="0" xfId="0" applyNumberFormat="1" applyFont="1" applyAlignment="1">
      <alignment horizontal="right" vertical="center"/>
    </xf>
    <xf numFmtId="180" fontId="5" fillId="0" borderId="0" xfId="0" applyNumberFormat="1" applyFont="1" applyAlignment="1">
      <alignment vertical="center"/>
    </xf>
    <xf numFmtId="179" fontId="66" fillId="0" borderId="0" xfId="0" applyNumberFormat="1" applyFont="1" applyAlignment="1">
      <alignment vertical="center"/>
    </xf>
    <xf numFmtId="0" fontId="66" fillId="0" borderId="17" xfId="0" applyFont="1" applyBorder="1" applyAlignment="1">
      <alignment horizontal="center" vertical="center" wrapText="1"/>
    </xf>
    <xf numFmtId="0" fontId="66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9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78" fillId="0" borderId="3" xfId="0" applyFont="1" applyBorder="1" applyAlignment="1">
      <alignment horizontal="center" vertical="center" wrapText="1"/>
    </xf>
    <xf numFmtId="0" fontId="80" fillId="0" borderId="3" xfId="0" applyFont="1" applyBorder="1" applyAlignment="1">
      <alignment vertical="center" wrapText="1"/>
    </xf>
    <xf numFmtId="0" fontId="78" fillId="0" borderId="3" xfId="0" applyFont="1" applyBorder="1" applyAlignment="1">
      <alignment vertical="center" wrapText="1"/>
    </xf>
    <xf numFmtId="0" fontId="78" fillId="0" borderId="3" xfId="0" applyFont="1" applyBorder="1" applyAlignment="1">
      <alignment horizontal="center" vertical="center"/>
    </xf>
    <xf numFmtId="0" fontId="78" fillId="0" borderId="3" xfId="0" applyFont="1" applyBorder="1" applyAlignment="1">
      <alignment horizontal="left" vertical="center"/>
    </xf>
    <xf numFmtId="49" fontId="81" fillId="0" borderId="3" xfId="0" applyNumberFormat="1" applyFont="1" applyBorder="1" applyAlignment="1">
      <alignment horizontal="center" vertical="center"/>
    </xf>
    <xf numFmtId="0" fontId="81" fillId="0" borderId="3" xfId="0" applyFont="1" applyBorder="1" applyAlignment="1">
      <alignment horizontal="left" vertical="center" wrapText="1"/>
    </xf>
    <xf numFmtId="0" fontId="81" fillId="0" borderId="3" xfId="0" applyFont="1" applyBorder="1" applyAlignment="1">
      <alignment horizontal="center" vertical="center" wrapText="1"/>
    </xf>
    <xf numFmtId="0" fontId="82" fillId="0" borderId="3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top" wrapText="1"/>
    </xf>
    <xf numFmtId="0" fontId="82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49" fontId="81" fillId="0" borderId="15" xfId="0" applyNumberFormat="1" applyFont="1" applyBorder="1" applyAlignment="1">
      <alignment horizontal="center" vertical="center"/>
    </xf>
    <xf numFmtId="0" fontId="81" fillId="0" borderId="17" xfId="0" applyFont="1" applyBorder="1" applyAlignment="1">
      <alignment horizontal="center" vertical="center" wrapText="1"/>
    </xf>
    <xf numFmtId="0" fontId="81" fillId="0" borderId="3" xfId="0" applyFont="1" applyBorder="1" applyAlignment="1">
      <alignment horizontal="left" vertical="center"/>
    </xf>
    <xf numFmtId="49" fontId="78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80" fillId="0" borderId="3" xfId="0" applyFont="1" applyBorder="1" applyAlignment="1">
      <alignment horizontal="center" vertical="center"/>
    </xf>
    <xf numFmtId="0" fontId="78" fillId="0" borderId="17" xfId="0" applyFont="1" applyBorder="1" applyAlignment="1">
      <alignment horizontal="left" vertical="center"/>
    </xf>
    <xf numFmtId="0" fontId="6" fillId="0" borderId="28" xfId="0" applyFont="1" applyBorder="1" applyAlignment="1">
      <alignment vertical="top" wrapText="1"/>
    </xf>
    <xf numFmtId="0" fontId="6" fillId="0" borderId="3" xfId="0" applyFont="1" applyBorder="1" applyAlignment="1">
      <alignment horizontal="left" vertical="top" wrapText="1"/>
    </xf>
    <xf numFmtId="179" fontId="76" fillId="0" borderId="3" xfId="0" applyNumberFormat="1" applyFont="1" applyBorder="1" applyAlignment="1">
      <alignment horizontal="center" vertical="center" wrapText="1"/>
    </xf>
    <xf numFmtId="49" fontId="80" fillId="0" borderId="3" xfId="0" applyNumberFormat="1" applyFont="1" applyBorder="1" applyAlignment="1">
      <alignment horizontal="center" vertical="center"/>
    </xf>
    <xf numFmtId="0" fontId="80" fillId="0" borderId="3" xfId="0" applyFont="1" applyBorder="1" applyAlignment="1">
      <alignment horizontal="left" vertical="center"/>
    </xf>
    <xf numFmtId="0" fontId="81" fillId="0" borderId="3" xfId="0" applyFont="1" applyBorder="1" applyAlignment="1">
      <alignment horizontal="center" vertical="center"/>
    </xf>
    <xf numFmtId="0" fontId="80" fillId="0" borderId="3" xfId="0" applyFont="1" applyBorder="1" applyAlignment="1">
      <alignment horizontal="left" vertical="center" wrapText="1"/>
    </xf>
    <xf numFmtId="0" fontId="80" fillId="0" borderId="3" xfId="0" quotePrefix="1" applyFont="1" applyBorder="1" applyAlignment="1">
      <alignment horizontal="center" vertical="center"/>
    </xf>
    <xf numFmtId="0" fontId="80" fillId="0" borderId="30" xfId="0" applyFont="1" applyBorder="1" applyAlignment="1">
      <alignment horizontal="center" vertical="center" wrapText="1"/>
    </xf>
    <xf numFmtId="179" fontId="5" fillId="0" borderId="18" xfId="0" applyNumberFormat="1" applyFont="1" applyBorder="1" applyAlignment="1">
      <alignment horizontal="center" vertical="center" wrapText="1"/>
    </xf>
    <xf numFmtId="0" fontId="80" fillId="0" borderId="18" xfId="0" applyFont="1" applyBorder="1" applyAlignment="1">
      <alignment horizontal="center" vertical="center" wrapText="1"/>
    </xf>
    <xf numFmtId="0" fontId="80" fillId="0" borderId="17" xfId="0" quotePrefix="1" applyFont="1" applyBorder="1" applyAlignment="1">
      <alignment horizontal="center" vertical="center"/>
    </xf>
    <xf numFmtId="0" fontId="78" fillId="0" borderId="3" xfId="0" quotePrefix="1" applyFont="1" applyBorder="1" applyAlignment="1">
      <alignment horizontal="center" vertical="center"/>
    </xf>
    <xf numFmtId="0" fontId="78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top" wrapText="1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center" vertical="center"/>
    </xf>
    <xf numFmtId="0" fontId="83" fillId="0" borderId="0" xfId="0" applyFont="1" applyAlignment="1">
      <alignment horizontal="left" vertical="center"/>
    </xf>
    <xf numFmtId="0" fontId="85" fillId="0" borderId="0" xfId="0" applyFont="1" applyAlignment="1">
      <alignment horizontal="center" vertical="center"/>
    </xf>
    <xf numFmtId="0" fontId="83" fillId="29" borderId="3" xfId="0" applyFont="1" applyFill="1" applyBorder="1" applyAlignment="1">
      <alignment horizontal="center" vertical="center" wrapText="1" shrinkToFit="1"/>
    </xf>
    <xf numFmtId="0" fontId="83" fillId="0" borderId="3" xfId="0" applyFont="1" applyBorder="1" applyAlignment="1">
      <alignment horizontal="center" vertical="center"/>
    </xf>
    <xf numFmtId="0" fontId="83" fillId="0" borderId="3" xfId="0" applyFont="1" applyBorder="1" applyAlignment="1">
      <alignment horizontal="center" vertical="center" wrapText="1"/>
    </xf>
    <xf numFmtId="0" fontId="86" fillId="29" borderId="3" xfId="180" applyFont="1" applyFill="1" applyBorder="1" applyAlignment="1">
      <alignment vertical="center" wrapText="1"/>
      <protection locked="0"/>
    </xf>
    <xf numFmtId="0" fontId="86" fillId="29" borderId="3" xfId="0" applyFont="1" applyFill="1" applyBorder="1" applyAlignment="1">
      <alignment horizontal="center" vertical="center"/>
    </xf>
    <xf numFmtId="179" fontId="86" fillId="29" borderId="3" xfId="0" applyNumberFormat="1" applyFont="1" applyFill="1" applyBorder="1" applyAlignment="1">
      <alignment horizontal="center" vertical="center" wrapText="1"/>
    </xf>
    <xf numFmtId="0" fontId="83" fillId="29" borderId="3" xfId="0" applyFont="1" applyFill="1" applyBorder="1" applyAlignment="1">
      <alignment horizontal="left" vertical="center" wrapText="1"/>
    </xf>
    <xf numFmtId="0" fontId="83" fillId="29" borderId="3" xfId="0" applyFont="1" applyFill="1" applyBorder="1" applyAlignment="1">
      <alignment horizontal="center" vertical="center"/>
    </xf>
    <xf numFmtId="179" fontId="83" fillId="29" borderId="3" xfId="0" applyNumberFormat="1" applyFont="1" applyFill="1" applyBorder="1" applyAlignment="1">
      <alignment horizontal="center" vertical="center" wrapText="1"/>
    </xf>
    <xf numFmtId="0" fontId="83" fillId="29" borderId="3" xfId="180" applyFont="1" applyFill="1" applyBorder="1" applyAlignment="1">
      <alignment vertical="center" wrapText="1"/>
      <protection locked="0"/>
    </xf>
    <xf numFmtId="0" fontId="86" fillId="29" borderId="3" xfId="243" applyFont="1" applyFill="1" applyBorder="1" applyAlignment="1">
      <alignment horizontal="left" vertical="center" wrapText="1"/>
    </xf>
    <xf numFmtId="0" fontId="86" fillId="29" borderId="3" xfId="0" applyFont="1" applyFill="1" applyBorder="1" applyAlignment="1" applyProtection="1">
      <alignment horizontal="left" vertical="center" wrapText="1"/>
      <protection locked="0"/>
    </xf>
    <xf numFmtId="0" fontId="86" fillId="29" borderId="3" xfId="0" applyFont="1" applyFill="1" applyBorder="1" applyAlignment="1">
      <alignment horizontal="center" vertical="center" wrapText="1"/>
    </xf>
    <xf numFmtId="0" fontId="83" fillId="29" borderId="3" xfId="0" applyFont="1" applyFill="1" applyBorder="1" applyAlignment="1">
      <alignment horizontal="center" vertical="center" wrapText="1"/>
    </xf>
    <xf numFmtId="177" fontId="86" fillId="29" borderId="3" xfId="0" applyNumberFormat="1" applyFont="1" applyFill="1" applyBorder="1" applyAlignment="1">
      <alignment horizontal="center" vertical="center" wrapText="1"/>
    </xf>
    <xf numFmtId="177" fontId="83" fillId="29" borderId="3" xfId="0" applyNumberFormat="1" applyFont="1" applyFill="1" applyBorder="1" applyAlignment="1">
      <alignment horizontal="center" vertical="center" wrapText="1"/>
    </xf>
    <xf numFmtId="0" fontId="86" fillId="29" borderId="20" xfId="180" applyFont="1" applyFill="1" applyBorder="1" applyAlignment="1">
      <alignment vertical="center" wrapText="1"/>
      <protection locked="0"/>
    </xf>
    <xf numFmtId="0" fontId="83" fillId="29" borderId="21" xfId="0" applyFont="1" applyFill="1" applyBorder="1" applyAlignment="1">
      <alignment horizontal="left" vertical="center" wrapText="1"/>
    </xf>
    <xf numFmtId="0" fontId="83" fillId="29" borderId="20" xfId="0" applyFont="1" applyFill="1" applyBorder="1" applyAlignment="1">
      <alignment horizontal="left" vertical="center" wrapText="1"/>
    </xf>
    <xf numFmtId="0" fontId="83" fillId="29" borderId="22" xfId="0" applyFont="1" applyFill="1" applyBorder="1" applyAlignment="1">
      <alignment horizontal="left" vertical="center" wrapText="1"/>
    </xf>
    <xf numFmtId="0" fontId="83" fillId="29" borderId="23" xfId="0" applyFont="1" applyFill="1" applyBorder="1" applyAlignment="1">
      <alignment horizontal="center" vertical="center"/>
    </xf>
    <xf numFmtId="0" fontId="86" fillId="0" borderId="0" xfId="0" applyFont="1" applyAlignment="1">
      <alignment vertical="center"/>
    </xf>
    <xf numFmtId="49" fontId="86" fillId="29" borderId="3" xfId="0" applyNumberFormat="1" applyFont="1" applyFill="1" applyBorder="1" applyAlignment="1">
      <alignment horizontal="center" vertical="center"/>
    </xf>
    <xf numFmtId="178" fontId="86" fillId="29" borderId="3" xfId="0" applyNumberFormat="1" applyFont="1" applyFill="1" applyBorder="1" applyAlignment="1">
      <alignment horizontal="center" vertical="center" wrapText="1"/>
    </xf>
    <xf numFmtId="178" fontId="83" fillId="29" borderId="3" xfId="0" applyNumberFormat="1" applyFont="1" applyFill="1" applyBorder="1" applyAlignment="1">
      <alignment horizontal="center" vertical="center" wrapText="1"/>
    </xf>
    <xf numFmtId="173" fontId="83" fillId="29" borderId="3" xfId="0" applyNumberFormat="1" applyFont="1" applyFill="1" applyBorder="1" applyAlignment="1">
      <alignment horizontal="center" vertical="center" wrapText="1"/>
    </xf>
    <xf numFmtId="0" fontId="86" fillId="0" borderId="0" xfId="0" applyFont="1" applyAlignment="1" applyProtection="1">
      <alignment horizontal="left" vertical="center"/>
      <protection locked="0"/>
    </xf>
    <xf numFmtId="170" fontId="86" fillId="0" borderId="0" xfId="0" applyNumberFormat="1" applyFont="1" applyAlignment="1">
      <alignment horizontal="center" vertical="center" wrapText="1"/>
    </xf>
    <xf numFmtId="170" fontId="86" fillId="0" borderId="0" xfId="0" applyNumberFormat="1" applyFont="1" applyAlignment="1">
      <alignment horizontal="right" vertical="center" wrapText="1"/>
    </xf>
    <xf numFmtId="170" fontId="83" fillId="0" borderId="0" xfId="0" applyNumberFormat="1" applyFont="1" applyAlignment="1">
      <alignment horizontal="center" vertical="center" wrapText="1"/>
    </xf>
    <xf numFmtId="0" fontId="83" fillId="0" borderId="0" xfId="0" quotePrefix="1" applyFont="1" applyAlignment="1">
      <alignment horizontal="center" vertical="center"/>
    </xf>
    <xf numFmtId="170" fontId="85" fillId="0" borderId="0" xfId="0" applyNumberFormat="1" applyFont="1" applyAlignment="1">
      <alignment vertical="center"/>
    </xf>
    <xf numFmtId="0" fontId="83" fillId="0" borderId="0" xfId="0" applyFont="1" applyAlignment="1">
      <alignment vertical="center" wrapText="1"/>
    </xf>
    <xf numFmtId="0" fontId="80" fillId="0" borderId="17" xfId="0" applyFont="1" applyBorder="1" applyAlignment="1">
      <alignment horizontal="left" vertical="center"/>
    </xf>
    <xf numFmtId="0" fontId="80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70" fontId="5" fillId="0" borderId="0" xfId="0" applyNumberFormat="1" applyFont="1" applyAlignment="1">
      <alignment horizontal="left" vertical="center" wrapText="1"/>
    </xf>
    <xf numFmtId="179" fontId="83" fillId="29" borderId="3" xfId="0" applyNumberFormat="1" applyFont="1" applyFill="1" applyBorder="1" applyAlignment="1">
      <alignment vertical="center" wrapText="1"/>
    </xf>
    <xf numFmtId="179" fontId="66" fillId="29" borderId="3" xfId="0" applyNumberFormat="1" applyFont="1" applyFill="1" applyBorder="1" applyAlignment="1">
      <alignment horizontal="center" vertical="center" wrapText="1"/>
    </xf>
    <xf numFmtId="0" fontId="80" fillId="0" borderId="17" xfId="0" applyFont="1" applyBorder="1" applyAlignment="1">
      <alignment horizontal="center" vertical="center" wrapText="1"/>
    </xf>
    <xf numFmtId="0" fontId="5" fillId="29" borderId="24" xfId="0" applyFont="1" applyFill="1" applyBorder="1" applyAlignment="1">
      <alignment vertical="top" wrapText="1"/>
    </xf>
    <xf numFmtId="0" fontId="5" fillId="29" borderId="3" xfId="0" applyFont="1" applyFill="1" applyBorder="1" applyAlignment="1">
      <alignment horizontal="left" vertical="center" wrapText="1"/>
    </xf>
    <xf numFmtId="0" fontId="81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87" fillId="0" borderId="0" xfId="0" applyFont="1" applyAlignment="1">
      <alignment horizont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49" fontId="82" fillId="0" borderId="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vertical="top" wrapText="1"/>
    </xf>
    <xf numFmtId="49" fontId="82" fillId="0" borderId="15" xfId="0" applyNumberFormat="1" applyFont="1" applyBorder="1" applyAlignment="1">
      <alignment horizontal="center" vertical="center"/>
    </xf>
    <xf numFmtId="0" fontId="82" fillId="0" borderId="3" xfId="0" applyFont="1" applyBorder="1" applyAlignment="1">
      <alignment vertical="center" wrapText="1"/>
    </xf>
    <xf numFmtId="0" fontId="82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78" fillId="0" borderId="18" xfId="0" applyFont="1" applyBorder="1" applyAlignment="1">
      <alignment horizontal="left" vertical="center" wrapText="1"/>
    </xf>
    <xf numFmtId="0" fontId="82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66" fillId="0" borderId="3" xfId="0" applyFont="1" applyBorder="1" applyAlignment="1">
      <alignment vertical="center" wrapText="1"/>
    </xf>
    <xf numFmtId="0" fontId="74" fillId="0" borderId="3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76" fillId="0" borderId="3" xfId="0" applyFont="1" applyBorder="1" applyAlignment="1">
      <alignment horizontal="left" vertical="center"/>
    </xf>
    <xf numFmtId="0" fontId="69" fillId="0" borderId="0" xfId="0" applyFont="1" applyAlignment="1">
      <alignment vertical="top"/>
    </xf>
    <xf numFmtId="0" fontId="69" fillId="0" borderId="0" xfId="0" applyFont="1" applyAlignment="1">
      <alignment horizontal="right" vertical="center"/>
    </xf>
    <xf numFmtId="0" fontId="69" fillId="0" borderId="0" xfId="0" applyFont="1"/>
    <xf numFmtId="179" fontId="5" fillId="0" borderId="0" xfId="0" applyNumberFormat="1" applyFont="1"/>
    <xf numFmtId="49" fontId="88" fillId="0" borderId="3" xfId="0" applyNumberFormat="1" applyFont="1" applyBorder="1" applyAlignment="1">
      <alignment horizontal="center" vertical="center"/>
    </xf>
    <xf numFmtId="0" fontId="88" fillId="0" borderId="3" xfId="0" applyFont="1" applyBorder="1" applyAlignment="1">
      <alignment horizontal="left" vertical="center"/>
    </xf>
    <xf numFmtId="49" fontId="79" fillId="0" borderId="3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vertical="top"/>
    </xf>
    <xf numFmtId="0" fontId="69" fillId="0" borderId="0" xfId="0" applyFont="1" applyAlignment="1">
      <alignment horizontal="right"/>
    </xf>
    <xf numFmtId="182" fontId="5" fillId="0" borderId="0" xfId="0" applyNumberFormat="1" applyFont="1" applyAlignment="1">
      <alignment vertical="center"/>
    </xf>
    <xf numFmtId="179" fontId="89" fillId="29" borderId="3" xfId="0" applyNumberFormat="1" applyFont="1" applyFill="1" applyBorder="1" applyAlignment="1">
      <alignment horizontal="center" vertical="center" wrapText="1"/>
    </xf>
    <xf numFmtId="179" fontId="90" fillId="29" borderId="3" xfId="0" applyNumberFormat="1" applyFont="1" applyFill="1" applyBorder="1" applyAlignment="1">
      <alignment horizontal="center" vertical="center" wrapText="1"/>
    </xf>
    <xf numFmtId="0" fontId="76" fillId="0" borderId="3" xfId="0" applyFont="1" applyBorder="1" applyAlignment="1">
      <alignment vertical="center" wrapText="1"/>
    </xf>
    <xf numFmtId="0" fontId="66" fillId="0" borderId="15" xfId="0" applyFont="1" applyBorder="1" applyAlignment="1">
      <alignment horizontal="center" vertical="center"/>
    </xf>
    <xf numFmtId="179" fontId="6" fillId="0" borderId="3" xfId="0" applyNumberFormat="1" applyFont="1" applyBorder="1" applyAlignment="1">
      <alignment vertical="center"/>
    </xf>
    <xf numFmtId="179" fontId="5" fillId="0" borderId="3" xfId="0" applyNumberFormat="1" applyFont="1" applyBorder="1" applyAlignment="1">
      <alignment vertical="center"/>
    </xf>
    <xf numFmtId="0" fontId="91" fillId="0" borderId="3" xfId="0" applyFont="1" applyBorder="1" applyAlignment="1">
      <alignment horizontal="left" vertical="center"/>
    </xf>
    <xf numFmtId="49" fontId="91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0" fillId="0" borderId="0" xfId="0" applyFont="1" applyAlignment="1">
      <alignment vertical="center" wrapText="1"/>
    </xf>
    <xf numFmtId="179" fontId="86" fillId="0" borderId="3" xfId="0" applyNumberFormat="1" applyFont="1" applyBorder="1" applyAlignment="1">
      <alignment horizontal="center" vertical="center" wrapText="1"/>
    </xf>
    <xf numFmtId="179" fontId="83" fillId="0" borderId="3" xfId="0" applyNumberFormat="1" applyFont="1" applyBorder="1" applyAlignment="1">
      <alignment horizontal="center" vertical="center" wrapText="1"/>
    </xf>
    <xf numFmtId="0" fontId="86" fillId="0" borderId="3" xfId="0" applyFont="1" applyBorder="1" applyAlignment="1">
      <alignment horizontal="center" vertical="center" wrapText="1"/>
    </xf>
    <xf numFmtId="0" fontId="83" fillId="0" borderId="3" xfId="0" applyFont="1" applyBorder="1" applyAlignment="1">
      <alignment horizontal="left" vertical="center" wrapText="1"/>
    </xf>
    <xf numFmtId="179" fontId="89" fillId="0" borderId="3" xfId="0" applyNumberFormat="1" applyFont="1" applyBorder="1" applyAlignment="1">
      <alignment horizontal="center" vertical="center" wrapText="1"/>
    </xf>
    <xf numFmtId="0" fontId="83" fillId="0" borderId="3" xfId="243" applyFont="1" applyBorder="1" applyAlignment="1">
      <alignment horizontal="left" vertical="center" wrapText="1"/>
    </xf>
    <xf numFmtId="0" fontId="86" fillId="0" borderId="3" xfId="0" applyFont="1" applyBorder="1" applyAlignment="1" applyProtection="1">
      <alignment horizontal="left" vertical="center" wrapText="1"/>
      <protection locked="0"/>
    </xf>
    <xf numFmtId="179" fontId="5" fillId="0" borderId="3" xfId="0" applyNumberFormat="1" applyFont="1" applyBorder="1" applyAlignment="1">
      <alignment horizontal="right" vertical="center" wrapText="1"/>
    </xf>
    <xf numFmtId="179" fontId="5" fillId="0" borderId="3" xfId="0" applyNumberFormat="1" applyFont="1" applyBorder="1" applyAlignment="1">
      <alignment vertical="center" wrapText="1"/>
    </xf>
    <xf numFmtId="179" fontId="5" fillId="30" borderId="3" xfId="0" applyNumberFormat="1" applyFont="1" applyFill="1" applyBorder="1" applyAlignment="1">
      <alignment horizontal="center" vertical="center" wrapText="1"/>
    </xf>
    <xf numFmtId="179" fontId="4" fillId="30" borderId="3" xfId="0" applyNumberFormat="1" applyFont="1" applyFill="1" applyBorder="1" applyAlignment="1">
      <alignment horizontal="center" vertical="center" wrapText="1"/>
    </xf>
    <xf numFmtId="179" fontId="6" fillId="30" borderId="3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66" fillId="22" borderId="3" xfId="0" applyFont="1" applyFill="1" applyBorder="1" applyAlignment="1">
      <alignment vertical="center" wrapText="1"/>
    </xf>
    <xf numFmtId="0" fontId="66" fillId="0" borderId="3" xfId="0" applyFont="1" applyBorder="1" applyAlignment="1">
      <alignment vertical="center"/>
    </xf>
    <xf numFmtId="0" fontId="5" fillId="22" borderId="3" xfId="0" applyFont="1" applyFill="1" applyBorder="1" applyAlignment="1">
      <alignment vertical="center" wrapText="1"/>
    </xf>
    <xf numFmtId="0" fontId="5" fillId="22" borderId="3" xfId="0" applyFont="1" applyFill="1" applyBorder="1" applyAlignment="1">
      <alignment horizontal="center" vertical="center" wrapText="1" shrinkToFit="1"/>
    </xf>
    <xf numFmtId="179" fontId="69" fillId="22" borderId="13" xfId="0" applyNumberFormat="1" applyFont="1" applyFill="1" applyBorder="1" applyAlignment="1">
      <alignment horizontal="center" vertical="center" wrapText="1"/>
    </xf>
    <xf numFmtId="0" fontId="92" fillId="0" borderId="0" xfId="0" applyFont="1" applyAlignment="1">
      <alignment vertical="center"/>
    </xf>
    <xf numFmtId="179" fontId="4" fillId="0" borderId="3" xfId="0" applyNumberFormat="1" applyFont="1" applyBorder="1" applyAlignment="1">
      <alignment horizontal="right" vertical="center" wrapText="1"/>
    </xf>
    <xf numFmtId="170" fontId="66" fillId="0" borderId="3" xfId="234" applyNumberFormat="1" applyFont="1" applyBorder="1" applyAlignment="1">
      <alignment horizontal="center" vertical="center" wrapText="1"/>
    </xf>
    <xf numFmtId="179" fontId="69" fillId="0" borderId="3" xfId="0" applyNumberFormat="1" applyFont="1" applyBorder="1" applyAlignment="1">
      <alignment horizontal="center" vertical="center"/>
    </xf>
    <xf numFmtId="179" fontId="66" fillId="0" borderId="3" xfId="0" applyNumberFormat="1" applyFont="1" applyBorder="1" applyAlignment="1">
      <alignment horizontal="center" vertical="center"/>
    </xf>
    <xf numFmtId="2" fontId="66" fillId="0" borderId="3" xfId="0" applyNumberFormat="1" applyFont="1" applyBorder="1" applyAlignment="1">
      <alignment horizontal="center" vertical="center" wrapText="1"/>
    </xf>
    <xf numFmtId="0" fontId="69" fillId="0" borderId="0" xfId="0" applyFont="1" applyAlignment="1">
      <alignment vertical="center"/>
    </xf>
    <xf numFmtId="179" fontId="4" fillId="0" borderId="0" xfId="0" applyNumberFormat="1" applyFont="1"/>
    <xf numFmtId="0" fontId="0" fillId="0" borderId="0" xfId="0" applyAlignment="1">
      <alignment vertical="center"/>
    </xf>
    <xf numFmtId="179" fontId="4" fillId="0" borderId="0" xfId="0" applyNumberFormat="1" applyFont="1" applyAlignment="1">
      <alignment vertical="center"/>
    </xf>
    <xf numFmtId="182" fontId="4" fillId="0" borderId="0" xfId="0" applyNumberFormat="1" applyFont="1" applyAlignment="1">
      <alignment vertical="center"/>
    </xf>
    <xf numFmtId="0" fontId="93" fillId="0" borderId="0" xfId="0" applyFont="1" applyAlignment="1">
      <alignment vertical="center"/>
    </xf>
    <xf numFmtId="0" fontId="94" fillId="0" borderId="0" xfId="0" applyFont="1" applyAlignment="1">
      <alignment vertical="center"/>
    </xf>
    <xf numFmtId="0" fontId="73" fillId="22" borderId="0" xfId="0" applyFont="1" applyFill="1" applyAlignment="1">
      <alignment horizontal="center" wrapText="1"/>
    </xf>
    <xf numFmtId="0" fontId="4" fillId="22" borderId="14" xfId="0" applyFont="1" applyFill="1" applyBorder="1"/>
    <xf numFmtId="0" fontId="69" fillId="22" borderId="0" xfId="0" applyFont="1" applyFill="1"/>
    <xf numFmtId="0" fontId="86" fillId="29" borderId="3" xfId="0" applyFont="1" applyFill="1" applyBorder="1" applyAlignment="1">
      <alignment horizontal="left" vertical="center" wrapText="1"/>
    </xf>
    <xf numFmtId="170" fontId="83" fillId="29" borderId="3" xfId="0" applyNumberFormat="1" applyFont="1" applyFill="1" applyBorder="1" applyAlignment="1">
      <alignment horizontal="center" vertical="center" wrapText="1"/>
    </xf>
    <xf numFmtId="0" fontId="5" fillId="29" borderId="19" xfId="0" applyFont="1" applyFill="1" applyBorder="1" applyAlignment="1">
      <alignment horizontal="center" vertical="center" wrapText="1"/>
    </xf>
    <xf numFmtId="0" fontId="78" fillId="29" borderId="19" xfId="0" applyFont="1" applyFill="1" applyBorder="1" applyAlignment="1">
      <alignment horizontal="center" vertical="center" wrapText="1"/>
    </xf>
    <xf numFmtId="0" fontId="5" fillId="29" borderId="19" xfId="0" applyFont="1" applyFill="1" applyBorder="1" applyAlignment="1">
      <alignment vertical="center" wrapText="1" shrinkToFit="1"/>
    </xf>
    <xf numFmtId="0" fontId="5" fillId="29" borderId="26" xfId="0" applyFont="1" applyFill="1" applyBorder="1" applyAlignment="1">
      <alignment vertical="center" wrapText="1"/>
    </xf>
    <xf numFmtId="179" fontId="4" fillId="29" borderId="3" xfId="0" applyNumberFormat="1" applyFont="1" applyFill="1" applyBorder="1" applyAlignment="1">
      <alignment horizontal="center" vertical="center" wrapText="1"/>
    </xf>
    <xf numFmtId="0" fontId="83" fillId="0" borderId="0" xfId="0" applyFont="1" applyAlignment="1">
      <alignment horizontal="center" vertical="center"/>
    </xf>
    <xf numFmtId="0" fontId="84" fillId="29" borderId="3" xfId="0" applyFont="1" applyFill="1" applyBorder="1" applyAlignment="1">
      <alignment horizontal="center" vertical="center"/>
    </xf>
    <xf numFmtId="170" fontId="83" fillId="0" borderId="14" xfId="0" applyNumberFormat="1" applyFont="1" applyBorder="1" applyAlignment="1">
      <alignment horizontal="center" vertical="center" wrapText="1"/>
    </xf>
    <xf numFmtId="170" fontId="83" fillId="0" borderId="14" xfId="0" quotePrefix="1" applyNumberFormat="1" applyFont="1" applyBorder="1" applyAlignment="1">
      <alignment horizontal="center" vertical="center" wrapText="1"/>
    </xf>
    <xf numFmtId="0" fontId="86" fillId="0" borderId="14" xfId="0" applyFont="1" applyBorder="1" applyAlignment="1">
      <alignment horizontal="center"/>
    </xf>
    <xf numFmtId="0" fontId="84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/>
    </xf>
    <xf numFmtId="0" fontId="84" fillId="29" borderId="25" xfId="0" applyFont="1" applyFill="1" applyBorder="1" applyAlignment="1" applyProtection="1">
      <alignment horizontal="center"/>
      <protection locked="0"/>
    </xf>
    <xf numFmtId="0" fontId="84" fillId="29" borderId="14" xfId="0" applyFont="1" applyFill="1" applyBorder="1" applyAlignment="1" applyProtection="1">
      <alignment horizontal="center"/>
      <protection locked="0"/>
    </xf>
    <xf numFmtId="0" fontId="83" fillId="0" borderId="3" xfId="0" applyFont="1" applyBorder="1" applyAlignment="1">
      <alignment horizontal="center" vertical="center"/>
    </xf>
    <xf numFmtId="0" fontId="83" fillId="0" borderId="3" xfId="0" applyFont="1" applyBorder="1" applyAlignment="1">
      <alignment horizontal="center" vertical="center" wrapText="1"/>
    </xf>
    <xf numFmtId="0" fontId="84" fillId="29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70" fillId="0" borderId="0" xfId="0" applyFont="1" applyAlignment="1">
      <alignment horizontal="center" vertical="center" wrapText="1"/>
    </xf>
    <xf numFmtId="0" fontId="78" fillId="0" borderId="19" xfId="0" applyFont="1" applyBorder="1" applyAlignment="1">
      <alignment horizontal="center" vertical="center" wrapText="1"/>
    </xf>
    <xf numFmtId="0" fontId="78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29" borderId="19" xfId="0" applyFont="1" applyFill="1" applyBorder="1" applyAlignment="1">
      <alignment horizontal="center" vertical="center" wrapText="1"/>
    </xf>
    <xf numFmtId="0" fontId="5" fillId="29" borderId="1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9" fillId="0" borderId="15" xfId="0" applyFont="1" applyBorder="1" applyAlignment="1">
      <alignment horizontal="left" vertical="center"/>
    </xf>
    <xf numFmtId="0" fontId="69" fillId="0" borderId="17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9" fillId="0" borderId="15" xfId="0" applyFont="1" applyBorder="1" applyAlignment="1">
      <alignment horizontal="left" vertical="center" wrapText="1"/>
    </xf>
    <xf numFmtId="0" fontId="69" fillId="0" borderId="17" xfId="0" applyFont="1" applyBorder="1" applyAlignment="1">
      <alignment horizontal="left" vertical="center" wrapText="1"/>
    </xf>
    <xf numFmtId="0" fontId="80" fillId="0" borderId="15" xfId="0" applyFont="1" applyBorder="1" applyAlignment="1">
      <alignment horizontal="left" vertical="center"/>
    </xf>
    <xf numFmtId="0" fontId="80" fillId="0" borderId="17" xfId="0" applyFont="1" applyBorder="1" applyAlignment="1">
      <alignment horizontal="left" vertical="center"/>
    </xf>
    <xf numFmtId="0" fontId="5" fillId="0" borderId="15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6" xfId="0" applyFont="1" applyBorder="1" applyAlignment="1">
      <alignment vertical="top" wrapText="1"/>
    </xf>
    <xf numFmtId="0" fontId="5" fillId="0" borderId="29" xfId="0" applyFont="1" applyBorder="1" applyAlignment="1">
      <alignment vertical="top" wrapText="1"/>
    </xf>
    <xf numFmtId="0" fontId="81" fillId="0" borderId="15" xfId="0" applyFont="1" applyBorder="1" applyAlignment="1">
      <alignment horizontal="left" vertical="center" wrapText="1"/>
    </xf>
    <xf numFmtId="0" fontId="81" fillId="0" borderId="17" xfId="0" applyFont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80" fillId="0" borderId="15" xfId="0" applyFont="1" applyBorder="1" applyAlignment="1">
      <alignment horizontal="center" vertical="center" wrapText="1"/>
    </xf>
    <xf numFmtId="0" fontId="80" fillId="0" borderId="17" xfId="0" applyFont="1" applyBorder="1" applyAlignment="1">
      <alignment horizontal="center" vertical="center" wrapText="1"/>
    </xf>
    <xf numFmtId="0" fontId="78" fillId="0" borderId="15" xfId="0" applyFont="1" applyBorder="1" applyAlignment="1">
      <alignment horizontal="left" vertical="center" wrapText="1"/>
    </xf>
    <xf numFmtId="0" fontId="78" fillId="0" borderId="17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76" fillId="0" borderId="15" xfId="0" applyFont="1" applyBorder="1" applyAlignment="1">
      <alignment horizontal="left" vertical="center"/>
    </xf>
    <xf numFmtId="0" fontId="76" fillId="0" borderId="17" xfId="0" applyFont="1" applyBorder="1" applyAlignment="1">
      <alignment horizontal="left" vertical="center"/>
    </xf>
    <xf numFmtId="0" fontId="78" fillId="0" borderId="15" xfId="0" applyFont="1" applyBorder="1" applyAlignment="1">
      <alignment horizontal="left" vertical="center"/>
    </xf>
    <xf numFmtId="0" fontId="78" fillId="0" borderId="17" xfId="0" applyFont="1" applyBorder="1" applyAlignment="1">
      <alignment horizontal="left" vertical="center"/>
    </xf>
    <xf numFmtId="0" fontId="69" fillId="0" borderId="15" xfId="0" applyFont="1" applyBorder="1" applyAlignment="1">
      <alignment horizontal="center" vertical="center"/>
    </xf>
    <xf numFmtId="0" fontId="69" fillId="0" borderId="17" xfId="0" applyFont="1" applyBorder="1" applyAlignment="1">
      <alignment horizontal="center" vertical="center"/>
    </xf>
    <xf numFmtId="0" fontId="80" fillId="0" borderId="15" xfId="0" applyFont="1" applyBorder="1" applyAlignment="1">
      <alignment horizontal="left" vertical="center" wrapText="1"/>
    </xf>
    <xf numFmtId="0" fontId="80" fillId="0" borderId="17" xfId="0" applyFont="1" applyBorder="1" applyAlignment="1">
      <alignment horizontal="left" vertical="center" wrapText="1"/>
    </xf>
    <xf numFmtId="0" fontId="80" fillId="0" borderId="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170" fontId="5" fillId="0" borderId="16" xfId="0" applyNumberFormat="1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73" fillId="0" borderId="13" xfId="0" applyFont="1" applyBorder="1" applyAlignment="1">
      <alignment horizontal="center" wrapText="1"/>
    </xf>
    <xf numFmtId="170" fontId="5" fillId="0" borderId="14" xfId="0" applyNumberFormat="1" applyFont="1" applyBorder="1" applyAlignment="1">
      <alignment horizontal="left" vertical="center" wrapText="1"/>
    </xf>
    <xf numFmtId="0" fontId="80" fillId="0" borderId="15" xfId="0" applyFont="1" applyBorder="1" applyAlignment="1">
      <alignment horizontal="center" vertical="center"/>
    </xf>
    <xf numFmtId="0" fontId="80" fillId="0" borderId="17" xfId="0" applyFont="1" applyBorder="1" applyAlignment="1">
      <alignment horizontal="center" vertical="center"/>
    </xf>
    <xf numFmtId="0" fontId="73" fillId="0" borderId="0" xfId="0" applyFont="1" applyAlignment="1">
      <alignment horizontal="center" wrapText="1"/>
    </xf>
    <xf numFmtId="0" fontId="4" fillId="0" borderId="14" xfId="0" applyFont="1" applyBorder="1" applyAlignment="1">
      <alignment horizontal="left"/>
    </xf>
    <xf numFmtId="170" fontId="5" fillId="22" borderId="14" xfId="0" applyNumberFormat="1" applyFont="1" applyFill="1" applyBorder="1" applyAlignment="1">
      <alignment horizontal="left" vertical="center" wrapText="1"/>
    </xf>
    <xf numFmtId="0" fontId="5" fillId="22" borderId="0" xfId="0" applyFont="1" applyFill="1" applyAlignment="1">
      <alignment horizontal="left" vertical="center"/>
    </xf>
    <xf numFmtId="0" fontId="69" fillId="0" borderId="0" xfId="0" applyFont="1" applyAlignment="1">
      <alignment horizontal="center" vertical="center" wrapText="1"/>
    </xf>
    <xf numFmtId="0" fontId="5" fillId="22" borderId="19" xfId="0" applyFont="1" applyFill="1" applyBorder="1" applyAlignment="1">
      <alignment horizontal="center" vertical="center"/>
    </xf>
    <xf numFmtId="0" fontId="5" fillId="22" borderId="18" xfId="0" applyFont="1" applyFill="1" applyBorder="1" applyAlignment="1">
      <alignment horizontal="center" vertical="center"/>
    </xf>
    <xf numFmtId="0" fontId="5" fillId="22" borderId="19" xfId="0" applyFont="1" applyFill="1" applyBorder="1" applyAlignment="1">
      <alignment horizontal="center" vertical="center" wrapText="1"/>
    </xf>
    <xf numFmtId="0" fontId="5" fillId="22" borderId="18" xfId="0" applyFont="1" applyFill="1" applyBorder="1" applyAlignment="1">
      <alignment horizontal="center" vertical="center" wrapText="1"/>
    </xf>
    <xf numFmtId="0" fontId="5" fillId="22" borderId="19" xfId="0" applyFont="1" applyFill="1" applyBorder="1" applyAlignment="1">
      <alignment horizontal="center" vertical="center" wrapText="1" shrinkToFit="1"/>
    </xf>
    <xf numFmtId="0" fontId="5" fillId="22" borderId="18" xfId="0" applyFont="1" applyFill="1" applyBorder="1" applyAlignment="1">
      <alignment horizontal="center" vertical="center" wrapText="1" shrinkToFit="1"/>
    </xf>
    <xf numFmtId="0" fontId="5" fillId="22" borderId="26" xfId="0" applyFont="1" applyFill="1" applyBorder="1" applyAlignment="1">
      <alignment horizontal="center" vertical="center" wrapText="1"/>
    </xf>
    <xf numFmtId="0" fontId="5" fillId="22" borderId="27" xfId="0" applyFont="1" applyFill="1" applyBorder="1" applyAlignment="1">
      <alignment horizontal="center" vertical="center" wrapText="1"/>
    </xf>
    <xf numFmtId="0" fontId="65" fillId="0" borderId="0" xfId="0" applyFont="1" applyAlignment="1">
      <alignment vertical="center" wrapText="1"/>
    </xf>
    <xf numFmtId="0" fontId="67" fillId="0" borderId="0" xfId="0" applyFont="1" applyAlignment="1">
      <alignment vertical="center" wrapText="1"/>
    </xf>
    <xf numFmtId="0" fontId="66" fillId="22" borderId="0" xfId="0" applyFont="1" applyFill="1" applyAlignment="1">
      <alignment horizontal="center" vertical="center"/>
    </xf>
    <xf numFmtId="0" fontId="71" fillId="22" borderId="0" xfId="0" applyFont="1" applyFill="1" applyAlignment="1">
      <alignment horizontal="center" wrapText="1"/>
    </xf>
    <xf numFmtId="0" fontId="72" fillId="22" borderId="0" xfId="0" applyFont="1" applyFill="1" applyAlignment="1">
      <alignment horizontal="center"/>
    </xf>
    <xf numFmtId="0" fontId="71" fillId="22" borderId="14" xfId="0" applyFont="1" applyFill="1" applyBorder="1" applyAlignment="1">
      <alignment horizontal="center"/>
    </xf>
    <xf numFmtId="0" fontId="69" fillId="22" borderId="14" xfId="0" applyFont="1" applyFill="1" applyBorder="1" applyAlignment="1">
      <alignment horizontal="center"/>
    </xf>
    <xf numFmtId="0" fontId="66" fillId="0" borderId="3" xfId="234" applyFont="1" applyBorder="1" applyAlignment="1">
      <alignment horizontal="left" vertical="center" wrapText="1"/>
    </xf>
    <xf numFmtId="3" fontId="69" fillId="22" borderId="15" xfId="0" applyNumberFormat="1" applyFont="1" applyFill="1" applyBorder="1" applyAlignment="1">
      <alignment horizontal="left" vertical="center" wrapText="1"/>
    </xf>
    <xf numFmtId="3" fontId="69" fillId="22" borderId="16" xfId="0" applyNumberFormat="1" applyFont="1" applyFill="1" applyBorder="1" applyAlignment="1">
      <alignment horizontal="left" vertical="center" wrapText="1"/>
    </xf>
    <xf numFmtId="3" fontId="69" fillId="22" borderId="17" xfId="0" applyNumberFormat="1" applyFont="1" applyFill="1" applyBorder="1" applyAlignment="1">
      <alignment horizontal="left" vertical="center" wrapText="1"/>
    </xf>
    <xf numFmtId="0" fontId="69" fillId="22" borderId="15" xfId="0" applyFont="1" applyFill="1" applyBorder="1" applyAlignment="1">
      <alignment horizontal="center" vertical="center" wrapText="1"/>
    </xf>
    <xf numFmtId="0" fontId="69" fillId="22" borderId="16" xfId="0" applyFont="1" applyFill="1" applyBorder="1" applyAlignment="1">
      <alignment horizontal="center" vertical="center" wrapText="1"/>
    </xf>
    <xf numFmtId="0" fontId="69" fillId="22" borderId="17" xfId="0" applyFont="1" applyFill="1" applyBorder="1" applyAlignment="1">
      <alignment horizontal="center" vertical="center" wrapText="1"/>
    </xf>
    <xf numFmtId="0" fontId="66" fillId="22" borderId="15" xfId="0" applyFont="1" applyFill="1" applyBorder="1" applyAlignment="1">
      <alignment horizontal="left" vertical="center" wrapText="1"/>
    </xf>
    <xf numFmtId="0" fontId="66" fillId="22" borderId="16" xfId="0" applyFont="1" applyFill="1" applyBorder="1" applyAlignment="1">
      <alignment horizontal="left" vertical="center" wrapText="1"/>
    </xf>
    <xf numFmtId="0" fontId="66" fillId="22" borderId="17" xfId="0" applyFont="1" applyFill="1" applyBorder="1" applyAlignment="1">
      <alignment horizontal="left" vertical="center" wrapText="1"/>
    </xf>
    <xf numFmtId="0" fontId="5" fillId="22" borderId="15" xfId="0" applyFont="1" applyFill="1" applyBorder="1" applyAlignment="1">
      <alignment horizontal="left" vertical="center" wrapText="1"/>
    </xf>
    <xf numFmtId="0" fontId="5" fillId="22" borderId="16" xfId="0" applyFont="1" applyFill="1" applyBorder="1" applyAlignment="1">
      <alignment horizontal="left" vertical="center" wrapText="1"/>
    </xf>
    <xf numFmtId="0" fontId="5" fillId="22" borderId="17" xfId="0" applyFont="1" applyFill="1" applyBorder="1" applyAlignment="1">
      <alignment horizontal="left" vertical="center" wrapText="1"/>
    </xf>
    <xf numFmtId="0" fontId="66" fillId="22" borderId="3" xfId="0" applyFont="1" applyFill="1" applyBorder="1" applyAlignment="1">
      <alignment horizontal="center" vertical="center" wrapText="1"/>
    </xf>
    <xf numFmtId="0" fontId="66" fillId="22" borderId="19" xfId="0" applyFont="1" applyFill="1" applyBorder="1" applyAlignment="1">
      <alignment horizontal="center" vertical="center" wrapText="1"/>
    </xf>
    <xf numFmtId="0" fontId="76" fillId="22" borderId="15" xfId="0" applyFont="1" applyFill="1" applyBorder="1" applyAlignment="1">
      <alignment horizontal="left" vertical="center" wrapText="1"/>
    </xf>
    <xf numFmtId="0" fontId="76" fillId="22" borderId="16" xfId="0" applyFont="1" applyFill="1" applyBorder="1" applyAlignment="1">
      <alignment horizontal="left" vertical="center" wrapText="1"/>
    </xf>
    <xf numFmtId="0" fontId="76" fillId="22" borderId="17" xfId="0" applyFont="1" applyFill="1" applyBorder="1" applyAlignment="1">
      <alignment horizontal="left" vertical="center" wrapText="1"/>
    </xf>
    <xf numFmtId="0" fontId="66" fillId="29" borderId="15" xfId="0" applyFont="1" applyFill="1" applyBorder="1" applyAlignment="1">
      <alignment horizontal="center" vertical="center" wrapText="1"/>
    </xf>
    <xf numFmtId="0" fontId="66" fillId="29" borderId="16" xfId="0" applyFont="1" applyFill="1" applyBorder="1" applyAlignment="1">
      <alignment horizontal="center" vertical="center" wrapText="1"/>
    </xf>
    <xf numFmtId="0" fontId="66" fillId="29" borderId="17" xfId="0" applyFont="1" applyFill="1" applyBorder="1" applyAlignment="1">
      <alignment horizontal="center" vertical="center" wrapText="1"/>
    </xf>
    <xf numFmtId="0" fontId="70" fillId="22" borderId="0" xfId="0" applyFont="1" applyFill="1" applyAlignment="1">
      <alignment horizontal="center" vertical="center"/>
    </xf>
    <xf numFmtId="0" fontId="66" fillId="29" borderId="26" xfId="0" applyFont="1" applyFill="1" applyBorder="1" applyAlignment="1">
      <alignment horizontal="center" vertical="center" wrapText="1"/>
    </xf>
    <xf numFmtId="0" fontId="66" fillId="29" borderId="13" xfId="0" applyFont="1" applyFill="1" applyBorder="1" applyAlignment="1">
      <alignment horizontal="center" vertical="center" wrapText="1"/>
    </xf>
    <xf numFmtId="0" fontId="66" fillId="29" borderId="29" xfId="0" applyFont="1" applyFill="1" applyBorder="1" applyAlignment="1">
      <alignment horizontal="center" vertical="center" wrapText="1"/>
    </xf>
    <xf numFmtId="0" fontId="66" fillId="29" borderId="31" xfId="0" applyFont="1" applyFill="1" applyBorder="1" applyAlignment="1">
      <alignment horizontal="center" vertical="center" wrapText="1"/>
    </xf>
    <xf numFmtId="0" fontId="66" fillId="29" borderId="0" xfId="0" applyFont="1" applyFill="1" applyAlignment="1">
      <alignment horizontal="center" vertical="center" wrapText="1"/>
    </xf>
    <xf numFmtId="0" fontId="66" fillId="29" borderId="32" xfId="0" applyFont="1" applyFill="1" applyBorder="1" applyAlignment="1">
      <alignment horizontal="center" vertical="center" wrapText="1"/>
    </xf>
  </cellXfs>
  <cellStyles count="351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ывод 2" xfId="205" xr:uid="{00000000-0005-0000-0000-0000CC000000}"/>
    <cellStyle name="Вывод 3" xfId="206" xr:uid="{00000000-0005-0000-0000-0000CD000000}"/>
    <cellStyle name="Вычисление 2" xfId="207" xr:uid="{00000000-0005-0000-0000-0000CE000000}"/>
    <cellStyle name="Вычисление 3" xfId="208" xr:uid="{00000000-0005-0000-0000-0000CF000000}"/>
    <cellStyle name="Денежный 2" xfId="209" xr:uid="{00000000-0005-0000-0000-0000D0000000}"/>
    <cellStyle name="Заголовок 1 2" xfId="210" xr:uid="{00000000-0005-0000-0000-0000D1000000}"/>
    <cellStyle name="Заголовок 1 3" xfId="211" xr:uid="{00000000-0005-0000-0000-0000D2000000}"/>
    <cellStyle name="Заголовок 2 2" xfId="212" xr:uid="{00000000-0005-0000-0000-0000D3000000}"/>
    <cellStyle name="Заголовок 2 3" xfId="213" xr:uid="{00000000-0005-0000-0000-0000D4000000}"/>
    <cellStyle name="Заголовок 3 2" xfId="214" xr:uid="{00000000-0005-0000-0000-0000D5000000}"/>
    <cellStyle name="Заголовок 3 3" xfId="215" xr:uid="{00000000-0005-0000-0000-0000D6000000}"/>
    <cellStyle name="Заголовок 4 2" xfId="216" xr:uid="{00000000-0005-0000-0000-0000D7000000}"/>
    <cellStyle name="Заголовок 4 3" xfId="217" xr:uid="{00000000-0005-0000-0000-0000D8000000}"/>
    <cellStyle name="Итог 2" xfId="218" xr:uid="{00000000-0005-0000-0000-0000DA000000}"/>
    <cellStyle name="Итог 3" xfId="219" xr:uid="{00000000-0005-0000-0000-0000DB000000}"/>
    <cellStyle name="Контрольная ячейка 2" xfId="220" xr:uid="{00000000-0005-0000-0000-0000DC000000}"/>
    <cellStyle name="Контрольная ячейка 3" xfId="221" xr:uid="{00000000-0005-0000-0000-0000DD000000}"/>
    <cellStyle name="Название 2" xfId="222" xr:uid="{00000000-0005-0000-0000-0000DE000000}"/>
    <cellStyle name="Название 3" xfId="223" xr:uid="{00000000-0005-0000-0000-0000DF000000}"/>
    <cellStyle name="Нейтральный 2" xfId="224" xr:uid="{00000000-0005-0000-0000-0000E0000000}"/>
    <cellStyle name="Нейтральный 3" xfId="225" xr:uid="{00000000-0005-0000-0000-0000E1000000}"/>
    <cellStyle name="Обычный" xfId="0" builtinId="0"/>
    <cellStyle name="Обычный 10" xfId="226" xr:uid="{00000000-0005-0000-0000-0000E2000000}"/>
    <cellStyle name="Обычный 11" xfId="227" xr:uid="{00000000-0005-0000-0000-0000E3000000}"/>
    <cellStyle name="Обычный 12" xfId="228" xr:uid="{00000000-0005-0000-0000-0000E4000000}"/>
    <cellStyle name="Обычный 13" xfId="229" xr:uid="{00000000-0005-0000-0000-0000E5000000}"/>
    <cellStyle name="Обычный 14" xfId="230" xr:uid="{00000000-0005-0000-0000-0000E6000000}"/>
    <cellStyle name="Обычный 15" xfId="231" xr:uid="{00000000-0005-0000-0000-0000E7000000}"/>
    <cellStyle name="Обычный 16" xfId="232" xr:uid="{00000000-0005-0000-0000-0000E8000000}"/>
    <cellStyle name="Обычный 17" xfId="233" xr:uid="{00000000-0005-0000-0000-0000E9000000}"/>
    <cellStyle name="Обычный 18" xfId="234" xr:uid="{00000000-0005-0000-0000-0000EA000000}"/>
    <cellStyle name="Обычный 2" xfId="235" xr:uid="{00000000-0005-0000-0000-0000EB000000}"/>
    <cellStyle name="Обычный 2 10" xfId="236" xr:uid="{00000000-0005-0000-0000-0000EC000000}"/>
    <cellStyle name="Обычный 2 11" xfId="237" xr:uid="{00000000-0005-0000-0000-0000ED000000}"/>
    <cellStyle name="Обычный 2 12" xfId="238" xr:uid="{00000000-0005-0000-0000-0000EE000000}"/>
    <cellStyle name="Обычный 2 13" xfId="239" xr:uid="{00000000-0005-0000-0000-0000EF000000}"/>
    <cellStyle name="Обычный 2 14" xfId="240" xr:uid="{00000000-0005-0000-0000-0000F0000000}"/>
    <cellStyle name="Обычный 2 15" xfId="241" xr:uid="{00000000-0005-0000-0000-0000F1000000}"/>
    <cellStyle name="Обычный 2 16" xfId="242" xr:uid="{00000000-0005-0000-0000-0000F2000000}"/>
    <cellStyle name="Обычный 2 2" xfId="243" xr:uid="{00000000-0005-0000-0000-0000F3000000}"/>
    <cellStyle name="Обычный 2 2 2" xfId="244" xr:uid="{00000000-0005-0000-0000-0000F4000000}"/>
    <cellStyle name="Обычный 2 2 3" xfId="245" xr:uid="{00000000-0005-0000-0000-0000F5000000}"/>
    <cellStyle name="Обычный 2 2_Расшифровка прочих" xfId="246" xr:uid="{00000000-0005-0000-0000-0000F6000000}"/>
    <cellStyle name="Обычный 2 3" xfId="247" xr:uid="{00000000-0005-0000-0000-0000F7000000}"/>
    <cellStyle name="Обычный 2 4" xfId="248" xr:uid="{00000000-0005-0000-0000-0000F8000000}"/>
    <cellStyle name="Обычный 2 5" xfId="249" xr:uid="{00000000-0005-0000-0000-0000F9000000}"/>
    <cellStyle name="Обычный 2 6" xfId="250" xr:uid="{00000000-0005-0000-0000-0000FA000000}"/>
    <cellStyle name="Обычный 2 7" xfId="251" xr:uid="{00000000-0005-0000-0000-0000FB000000}"/>
    <cellStyle name="Обычный 2 8" xfId="252" xr:uid="{00000000-0005-0000-0000-0000FC000000}"/>
    <cellStyle name="Обычный 2 9" xfId="253" xr:uid="{00000000-0005-0000-0000-0000FD000000}"/>
    <cellStyle name="Обычный 2_2604-2010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1" xfId="257" xr:uid="{00000000-0005-0000-0000-000001010000}"/>
    <cellStyle name="Обычный 3 12" xfId="258" xr:uid="{00000000-0005-0000-0000-000002010000}"/>
    <cellStyle name="Обычный 3 13" xfId="259" xr:uid="{00000000-0005-0000-0000-000003010000}"/>
    <cellStyle name="Обычный 3 14" xfId="260" xr:uid="{00000000-0005-0000-0000-000004010000}"/>
    <cellStyle name="Обычный 3 2" xfId="261" xr:uid="{00000000-0005-0000-0000-000005010000}"/>
    <cellStyle name="Обычный 3 3" xfId="262" xr:uid="{00000000-0005-0000-0000-000006010000}"/>
    <cellStyle name="Обычный 3 4" xfId="263" xr:uid="{00000000-0005-0000-0000-000007010000}"/>
    <cellStyle name="Обычный 3 5" xfId="264" xr:uid="{00000000-0005-0000-0000-000008010000}"/>
    <cellStyle name="Обычный 3 6" xfId="265" xr:uid="{00000000-0005-0000-0000-000009010000}"/>
    <cellStyle name="Обычный 3 7" xfId="266" xr:uid="{00000000-0005-0000-0000-00000A010000}"/>
    <cellStyle name="Обычный 3 8" xfId="267" xr:uid="{00000000-0005-0000-0000-00000B010000}"/>
    <cellStyle name="Обычный 3 9" xfId="268" xr:uid="{00000000-0005-0000-0000-00000C010000}"/>
    <cellStyle name="Обычный 3_Дефицит_7 млрд_0608_бс" xfId="269" xr:uid="{00000000-0005-0000-0000-00000D010000}"/>
    <cellStyle name="Обычный 4" xfId="270" xr:uid="{00000000-0005-0000-0000-00000E010000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 2" xfId="289" xr:uid="{00000000-0005-0000-0000-000021010000}"/>
    <cellStyle name="Процентный 2 10" xfId="290" xr:uid="{00000000-0005-0000-0000-000022010000}"/>
    <cellStyle name="Процентный 2 11" xfId="291" xr:uid="{00000000-0005-0000-0000-000023010000}"/>
    <cellStyle name="Процентный 2 12" xfId="292" xr:uid="{00000000-0005-0000-0000-000024010000}"/>
    <cellStyle name="Процентный 2 13" xfId="293" xr:uid="{00000000-0005-0000-0000-000025010000}"/>
    <cellStyle name="Процентный 2 14" xfId="294" xr:uid="{00000000-0005-0000-0000-000026010000}"/>
    <cellStyle name="Процентный 2 15" xfId="295" xr:uid="{00000000-0005-0000-0000-000027010000}"/>
    <cellStyle name="Процентный 2 16" xfId="296" xr:uid="{00000000-0005-0000-0000-000028010000}"/>
    <cellStyle name="Процентный 2 2" xfId="297" xr:uid="{00000000-0005-0000-0000-000029010000}"/>
    <cellStyle name="Процентный 2 3" xfId="298" xr:uid="{00000000-0005-0000-0000-00002A010000}"/>
    <cellStyle name="Процентный 2 4" xfId="299" xr:uid="{00000000-0005-0000-0000-00002B010000}"/>
    <cellStyle name="Процентный 2 5" xfId="300" xr:uid="{00000000-0005-0000-0000-00002C010000}"/>
    <cellStyle name="Процентный 2 6" xfId="301" xr:uid="{00000000-0005-0000-0000-00002D010000}"/>
    <cellStyle name="Процентный 2 7" xfId="302" xr:uid="{00000000-0005-0000-0000-00002E010000}"/>
    <cellStyle name="Процентный 2 8" xfId="303" xr:uid="{00000000-0005-0000-0000-00002F010000}"/>
    <cellStyle name="Процентный 2 9" xfId="304" xr:uid="{00000000-0005-0000-0000-000030010000}"/>
    <cellStyle name="Процентный 3" xfId="305" xr:uid="{00000000-0005-0000-0000-000031010000}"/>
    <cellStyle name="Процентный 4" xfId="306" xr:uid="{00000000-0005-0000-0000-000032010000}"/>
    <cellStyle name="Процентный 4 2" xfId="307" xr:uid="{00000000-0005-0000-0000-000033010000}"/>
    <cellStyle name="Связанная ячейка 2" xfId="308" xr:uid="{00000000-0005-0000-0000-000034010000}"/>
    <cellStyle name="Связанная ячейка 3" xfId="309" xr:uid="{00000000-0005-0000-0000-000035010000}"/>
    <cellStyle name="Стиль 1" xfId="310" xr:uid="{00000000-0005-0000-0000-000036010000}"/>
    <cellStyle name="Стиль 1 2" xfId="311" xr:uid="{00000000-0005-0000-0000-000037010000}"/>
    <cellStyle name="Стиль 1 3" xfId="312" xr:uid="{00000000-0005-0000-0000-000038010000}"/>
    <cellStyle name="Стиль 1 4" xfId="313" xr:uid="{00000000-0005-0000-0000-000039010000}"/>
    <cellStyle name="Стиль 1 5" xfId="314" xr:uid="{00000000-0005-0000-0000-00003A010000}"/>
    <cellStyle name="Стиль 1 6" xfId="315" xr:uid="{00000000-0005-0000-0000-00003B010000}"/>
    <cellStyle name="Стиль 1 7" xfId="316" xr:uid="{00000000-0005-0000-0000-00003C010000}"/>
    <cellStyle name="Текст предупреждения 2" xfId="317" xr:uid="{00000000-0005-0000-0000-00003D010000}"/>
    <cellStyle name="Текст предупреждения 3" xfId="318" xr:uid="{00000000-0005-0000-0000-00003E010000}"/>
    <cellStyle name="Тысячи [0]_1.62" xfId="319" xr:uid="{00000000-0005-0000-0000-00003F010000}"/>
    <cellStyle name="Тысячи_1.62" xfId="320" xr:uid="{00000000-0005-0000-0000-000040010000}"/>
    <cellStyle name="Финансовый 2" xfId="321" xr:uid="{00000000-0005-0000-0000-000041010000}"/>
    <cellStyle name="Финансовый 2 10" xfId="322" xr:uid="{00000000-0005-0000-0000-000042010000}"/>
    <cellStyle name="Финансовый 2 11" xfId="323" xr:uid="{00000000-0005-0000-0000-000043010000}"/>
    <cellStyle name="Финансовый 2 12" xfId="324" xr:uid="{00000000-0005-0000-0000-000044010000}"/>
    <cellStyle name="Финансовый 2 13" xfId="325" xr:uid="{00000000-0005-0000-0000-000045010000}"/>
    <cellStyle name="Финансовый 2 14" xfId="326" xr:uid="{00000000-0005-0000-0000-000046010000}"/>
    <cellStyle name="Финансовый 2 15" xfId="327" xr:uid="{00000000-0005-0000-0000-000047010000}"/>
    <cellStyle name="Финансовый 2 16" xfId="328" xr:uid="{00000000-0005-0000-0000-000048010000}"/>
    <cellStyle name="Финансовый 2 17" xfId="329" xr:uid="{00000000-0005-0000-0000-000049010000}"/>
    <cellStyle name="Финансовый 2 2" xfId="330" xr:uid="{00000000-0005-0000-0000-00004A010000}"/>
    <cellStyle name="Финансовый 2 3" xfId="331" xr:uid="{00000000-0005-0000-0000-00004B010000}"/>
    <cellStyle name="Финансовый 2 4" xfId="332" xr:uid="{00000000-0005-0000-0000-00004C010000}"/>
    <cellStyle name="Финансовый 2 5" xfId="333" xr:uid="{00000000-0005-0000-0000-00004D010000}"/>
    <cellStyle name="Финансовый 2 6" xfId="334" xr:uid="{00000000-0005-0000-0000-00004E010000}"/>
    <cellStyle name="Финансовый 2 7" xfId="335" xr:uid="{00000000-0005-0000-0000-00004F010000}"/>
    <cellStyle name="Финансовый 2 8" xfId="336" xr:uid="{00000000-0005-0000-0000-000050010000}"/>
    <cellStyle name="Финансовый 2 9" xfId="337" xr:uid="{00000000-0005-0000-0000-000051010000}"/>
    <cellStyle name="Финансовый 3" xfId="338" xr:uid="{00000000-0005-0000-0000-000052010000}"/>
    <cellStyle name="Финансовый 3 2" xfId="339" xr:uid="{00000000-0005-0000-0000-000053010000}"/>
    <cellStyle name="Финансовый 4" xfId="340" xr:uid="{00000000-0005-0000-0000-000054010000}"/>
    <cellStyle name="Финансовый 4 2" xfId="341" xr:uid="{00000000-0005-0000-0000-000055010000}"/>
    <cellStyle name="Финансовый 4 3" xfId="342" xr:uid="{00000000-0005-0000-0000-000056010000}"/>
    <cellStyle name="Финансовый 5" xfId="343" xr:uid="{00000000-0005-0000-0000-000057010000}"/>
    <cellStyle name="Финансовый 6" xfId="344" xr:uid="{00000000-0005-0000-0000-000058010000}"/>
    <cellStyle name="Финансовый 7" xfId="345" xr:uid="{00000000-0005-0000-0000-000059010000}"/>
    <cellStyle name="Хороший 2" xfId="346" xr:uid="{00000000-0005-0000-0000-00005A010000}"/>
    <cellStyle name="Хороший 3" xfId="347" xr:uid="{00000000-0005-0000-0000-00005B010000}"/>
    <cellStyle name="числовой" xfId="348" xr:uid="{00000000-0005-0000-0000-00005C010000}"/>
    <cellStyle name="Ю" xfId="349" xr:uid="{00000000-0005-0000-0000-00005D010000}"/>
    <cellStyle name="Ю-FreeSet_10" xfId="350" xr:uid="{00000000-0005-0000-0000-00005E010000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N258"/>
  <sheetViews>
    <sheetView tabSelected="1" view="pageBreakPreview" topLeftCell="B21" zoomScaleNormal="100" zoomScaleSheetLayoutView="100" workbookViewId="0">
      <selection activeCell="C22" sqref="C22"/>
    </sheetView>
  </sheetViews>
  <sheetFormatPr defaultRowHeight="20.25"/>
  <cols>
    <col min="1" max="1" width="70.42578125" style="109" customWidth="1"/>
    <col min="2" max="2" width="17.28515625" style="110" customWidth="1"/>
    <col min="3" max="4" width="16.140625" style="110" customWidth="1"/>
    <col min="5" max="5" width="15.7109375" style="109" customWidth="1"/>
    <col min="6" max="6" width="15.85546875" style="109" customWidth="1"/>
    <col min="7" max="8" width="17" style="109" customWidth="1"/>
    <col min="9" max="9" width="20.42578125" style="109" customWidth="1"/>
    <col min="10" max="10" width="15" style="109" customWidth="1"/>
    <col min="11" max="11" width="13.85546875" style="109" customWidth="1"/>
    <col min="12" max="12" width="15.85546875" style="109" customWidth="1"/>
    <col min="13" max="13" width="10.5703125" style="109" customWidth="1"/>
    <col min="14" max="16384" width="9.140625" style="109"/>
  </cols>
  <sheetData>
    <row r="1" spans="1:8" ht="120.75" customHeight="1">
      <c r="A1" s="240" t="s">
        <v>284</v>
      </c>
      <c r="B1" s="241"/>
      <c r="C1" s="241"/>
      <c r="D1" s="241"/>
      <c r="E1" s="241"/>
      <c r="F1" s="241"/>
      <c r="G1" s="241"/>
      <c r="H1" s="241"/>
    </row>
    <row r="2" spans="1:8" ht="31.5" customHeight="1">
      <c r="A2" s="241" t="s">
        <v>16</v>
      </c>
      <c r="B2" s="241"/>
      <c r="C2" s="241"/>
      <c r="D2" s="241"/>
      <c r="E2" s="241"/>
      <c r="F2" s="241"/>
      <c r="G2" s="241"/>
      <c r="H2" s="241"/>
    </row>
    <row r="3" spans="1:8" ht="16.5" customHeight="1">
      <c r="B3" s="111"/>
      <c r="D3" s="111"/>
      <c r="E3" s="111"/>
      <c r="F3" s="111"/>
      <c r="G3" s="111"/>
      <c r="H3" s="112" t="s">
        <v>64</v>
      </c>
    </row>
    <row r="4" spans="1:8" ht="40.5" customHeight="1">
      <c r="A4" s="244" t="s">
        <v>22</v>
      </c>
      <c r="B4" s="245" t="s">
        <v>4</v>
      </c>
      <c r="C4" s="245" t="s">
        <v>244</v>
      </c>
      <c r="D4" s="245"/>
      <c r="E4" s="244" t="s">
        <v>285</v>
      </c>
      <c r="F4" s="244"/>
      <c r="G4" s="244"/>
      <c r="H4" s="244"/>
    </row>
    <row r="5" spans="1:8" ht="55.5" customHeight="1">
      <c r="A5" s="244"/>
      <c r="B5" s="245"/>
      <c r="C5" s="115" t="s">
        <v>286</v>
      </c>
      <c r="D5" s="115" t="s">
        <v>287</v>
      </c>
      <c r="E5" s="113" t="s">
        <v>245</v>
      </c>
      <c r="F5" s="113" t="s">
        <v>246</v>
      </c>
      <c r="G5" s="113" t="s">
        <v>247</v>
      </c>
      <c r="H5" s="113" t="s">
        <v>248</v>
      </c>
    </row>
    <row r="6" spans="1:8" ht="24" customHeight="1">
      <c r="A6" s="114">
        <v>1</v>
      </c>
      <c r="B6" s="115">
        <v>2</v>
      </c>
      <c r="C6" s="115">
        <v>3</v>
      </c>
      <c r="D6" s="115">
        <v>4</v>
      </c>
      <c r="E6" s="115">
        <v>5</v>
      </c>
      <c r="F6" s="115">
        <v>6</v>
      </c>
      <c r="G6" s="115">
        <v>7</v>
      </c>
      <c r="H6" s="115">
        <v>8</v>
      </c>
    </row>
    <row r="7" spans="1:8" ht="43.5" customHeight="1">
      <c r="A7" s="246" t="s">
        <v>110</v>
      </c>
      <c r="B7" s="246"/>
      <c r="C7" s="246"/>
      <c r="D7" s="246"/>
      <c r="E7" s="246"/>
      <c r="F7" s="246"/>
      <c r="G7" s="246"/>
      <c r="H7" s="246"/>
    </row>
    <row r="8" spans="1:8" ht="40.5">
      <c r="A8" s="116" t="s">
        <v>249</v>
      </c>
      <c r="B8" s="117">
        <v>1000</v>
      </c>
      <c r="C8" s="194">
        <v>13568.7</v>
      </c>
      <c r="D8" s="118">
        <f>F8</f>
        <v>37136.400000000001</v>
      </c>
      <c r="E8" s="194">
        <v>34868.300000000003</v>
      </c>
      <c r="F8" s="118">
        <v>37136.400000000001</v>
      </c>
      <c r="G8" s="118">
        <f>F8-E8</f>
        <v>2268.0999999999985</v>
      </c>
      <c r="H8" s="118">
        <f>(F8/E8)*100</f>
        <v>106.50476220521219</v>
      </c>
    </row>
    <row r="9" spans="1:8" ht="50.25" customHeight="1">
      <c r="A9" s="116" t="s">
        <v>75</v>
      </c>
      <c r="B9" s="117">
        <v>1010</v>
      </c>
      <c r="C9" s="194">
        <f>SUM(C10:C14)</f>
        <v>-21356.1</v>
      </c>
      <c r="D9" s="118">
        <f t="shared" ref="D9:F9" si="0">SUM(D10:D14)</f>
        <v>-46321.100000000006</v>
      </c>
      <c r="E9" s="194">
        <f t="shared" si="0"/>
        <v>-41962.700000000004</v>
      </c>
      <c r="F9" s="118">
        <f t="shared" si="0"/>
        <v>-46321.100000000006</v>
      </c>
      <c r="G9" s="118">
        <f t="shared" ref="G9:G43" si="1">F9-E9</f>
        <v>-4358.4000000000015</v>
      </c>
      <c r="H9" s="118">
        <f t="shared" ref="H9:H43" si="2">(F9/E9)*100</f>
        <v>110.38636694016353</v>
      </c>
    </row>
    <row r="10" spans="1:8" ht="27" customHeight="1">
      <c r="A10" s="119" t="s">
        <v>76</v>
      </c>
      <c r="B10" s="120">
        <v>1011</v>
      </c>
      <c r="C10" s="195">
        <v>-8619.2999999999993</v>
      </c>
      <c r="D10" s="121">
        <f>F10</f>
        <v>-20797.7</v>
      </c>
      <c r="E10" s="195">
        <v>-16505.900000000001</v>
      </c>
      <c r="F10" s="121">
        <v>-20797.7</v>
      </c>
      <c r="G10" s="121">
        <f t="shared" si="1"/>
        <v>-4291.7999999999993</v>
      </c>
      <c r="H10" s="121">
        <f t="shared" si="2"/>
        <v>126.0016115449627</v>
      </c>
    </row>
    <row r="11" spans="1:8" ht="27.75" customHeight="1">
      <c r="A11" s="119" t="s">
        <v>1</v>
      </c>
      <c r="B11" s="120">
        <v>1012</v>
      </c>
      <c r="C11" s="195">
        <v>-10466.4</v>
      </c>
      <c r="D11" s="121">
        <f t="shared" ref="D11:D14" si="3">F11</f>
        <v>-21009.9</v>
      </c>
      <c r="E11" s="195">
        <v>-21118.400000000001</v>
      </c>
      <c r="F11" s="121">
        <v>-21009.9</v>
      </c>
      <c r="G11" s="121">
        <f t="shared" si="1"/>
        <v>108.5</v>
      </c>
      <c r="H11" s="121">
        <f t="shared" si="2"/>
        <v>99.486230017425555</v>
      </c>
    </row>
    <row r="12" spans="1:8" ht="26.25" customHeight="1">
      <c r="A12" s="119" t="s">
        <v>2</v>
      </c>
      <c r="B12" s="120">
        <v>1013</v>
      </c>
      <c r="C12" s="195">
        <v>-2208.6999999999998</v>
      </c>
      <c r="D12" s="121">
        <f t="shared" si="3"/>
        <v>-4510</v>
      </c>
      <c r="E12" s="195">
        <v>-4266.1000000000004</v>
      </c>
      <c r="F12" s="121">
        <v>-4510</v>
      </c>
      <c r="G12" s="121">
        <f t="shared" si="1"/>
        <v>-243.89999999999964</v>
      </c>
      <c r="H12" s="121">
        <f t="shared" si="2"/>
        <v>105.71716556105106</v>
      </c>
    </row>
    <row r="13" spans="1:8" ht="26.25" customHeight="1">
      <c r="A13" s="119" t="s">
        <v>3</v>
      </c>
      <c r="B13" s="120">
        <v>1014</v>
      </c>
      <c r="C13" s="195" t="s">
        <v>25</v>
      </c>
      <c r="D13" s="121" t="str">
        <f t="shared" si="3"/>
        <v>(    )</v>
      </c>
      <c r="E13" s="195" t="s">
        <v>25</v>
      </c>
      <c r="F13" s="121" t="s">
        <v>25</v>
      </c>
      <c r="G13" s="184" t="e">
        <f t="shared" si="1"/>
        <v>#VALUE!</v>
      </c>
      <c r="H13" s="184" t="e">
        <f t="shared" si="2"/>
        <v>#VALUE!</v>
      </c>
    </row>
    <row r="14" spans="1:8" ht="21" customHeight="1">
      <c r="A14" s="119" t="s">
        <v>57</v>
      </c>
      <c r="B14" s="120">
        <v>1015</v>
      </c>
      <c r="C14" s="195">
        <v>-61.7</v>
      </c>
      <c r="D14" s="121">
        <f t="shared" si="3"/>
        <v>-3.5</v>
      </c>
      <c r="E14" s="195">
        <v>-72.3</v>
      </c>
      <c r="F14" s="121">
        <v>-3.5</v>
      </c>
      <c r="G14" s="121">
        <f t="shared" si="1"/>
        <v>68.8</v>
      </c>
      <c r="H14" s="121">
        <f t="shared" si="2"/>
        <v>4.8409405255878291</v>
      </c>
    </row>
    <row r="15" spans="1:8" ht="29.25" customHeight="1">
      <c r="A15" s="116" t="s">
        <v>24</v>
      </c>
      <c r="B15" s="120">
        <v>1020</v>
      </c>
      <c r="C15" s="194">
        <f>SUM(C8:C9)</f>
        <v>-7787.3999999999978</v>
      </c>
      <c r="D15" s="118">
        <f t="shared" ref="D15:F15" si="4">SUM(D8:D9)</f>
        <v>-9184.7000000000044</v>
      </c>
      <c r="E15" s="194">
        <f t="shared" si="4"/>
        <v>-7094.4000000000015</v>
      </c>
      <c r="F15" s="118">
        <f t="shared" si="4"/>
        <v>-9184.7000000000044</v>
      </c>
      <c r="G15" s="118">
        <f t="shared" si="1"/>
        <v>-2090.3000000000029</v>
      </c>
      <c r="H15" s="118">
        <f t="shared" si="2"/>
        <v>129.46408434821834</v>
      </c>
    </row>
    <row r="16" spans="1:8" ht="26.25" customHeight="1">
      <c r="A16" s="116" t="s">
        <v>99</v>
      </c>
      <c r="B16" s="117">
        <v>1020</v>
      </c>
      <c r="C16" s="194">
        <f>SUM(C17:C21)</f>
        <v>-6755.7000000000007</v>
      </c>
      <c r="D16" s="118">
        <f t="shared" ref="D16:E16" si="5">SUM(D17:D21)</f>
        <v>-7380</v>
      </c>
      <c r="E16" s="194">
        <f t="shared" si="5"/>
        <v>-7173.1</v>
      </c>
      <c r="F16" s="118">
        <f>SUM(F17:F21)</f>
        <v>-7380</v>
      </c>
      <c r="G16" s="118">
        <f t="shared" si="1"/>
        <v>-206.89999999999964</v>
      </c>
      <c r="H16" s="118">
        <f t="shared" si="2"/>
        <v>102.88438750331098</v>
      </c>
    </row>
    <row r="17" spans="1:8" ht="23.25" customHeight="1">
      <c r="A17" s="119" t="s">
        <v>76</v>
      </c>
      <c r="B17" s="120">
        <v>1021</v>
      </c>
      <c r="C17" s="195">
        <v>-599.9</v>
      </c>
      <c r="D17" s="150">
        <f>F17</f>
        <v>-459.3</v>
      </c>
      <c r="E17" s="195">
        <v>-698.4</v>
      </c>
      <c r="F17" s="121">
        <v>-459.3</v>
      </c>
      <c r="G17" s="121">
        <f t="shared" si="1"/>
        <v>239.09999999999997</v>
      </c>
      <c r="H17" s="121">
        <f t="shared" si="2"/>
        <v>65.764604810996559</v>
      </c>
    </row>
    <row r="18" spans="1:8" ht="25.5" customHeight="1">
      <c r="A18" s="119" t="s">
        <v>1</v>
      </c>
      <c r="B18" s="120">
        <v>1022</v>
      </c>
      <c r="C18" s="195">
        <f>-4918.6/2</f>
        <v>-2459.3000000000002</v>
      </c>
      <c r="D18" s="150">
        <f t="shared" ref="D18:D21" si="6">F18</f>
        <v>-3147.6</v>
      </c>
      <c r="E18" s="195">
        <v>-2948.8</v>
      </c>
      <c r="F18" s="121">
        <v>-3147.6</v>
      </c>
      <c r="G18" s="121">
        <f t="shared" si="1"/>
        <v>-198.79999999999973</v>
      </c>
      <c r="H18" s="121">
        <f t="shared" si="2"/>
        <v>106.74172544763971</v>
      </c>
    </row>
    <row r="19" spans="1:8" ht="30" customHeight="1">
      <c r="A19" s="119" t="s">
        <v>2</v>
      </c>
      <c r="B19" s="120">
        <v>1023</v>
      </c>
      <c r="C19" s="195">
        <v>-523.1</v>
      </c>
      <c r="D19" s="150">
        <f t="shared" si="6"/>
        <v>-540</v>
      </c>
      <c r="E19" s="195">
        <v>-630.4</v>
      </c>
      <c r="F19" s="121">
        <v>-540</v>
      </c>
      <c r="G19" s="121">
        <f t="shared" si="1"/>
        <v>90.399999999999977</v>
      </c>
      <c r="H19" s="121">
        <f t="shared" si="2"/>
        <v>85.659898477157356</v>
      </c>
    </row>
    <row r="20" spans="1:8" ht="24.75" customHeight="1">
      <c r="A20" s="119" t="s">
        <v>3</v>
      </c>
      <c r="B20" s="120">
        <v>1024</v>
      </c>
      <c r="C20" s="195">
        <f>-725</f>
        <v>-725</v>
      </c>
      <c r="D20" s="150">
        <f t="shared" si="6"/>
        <v>0</v>
      </c>
      <c r="E20" s="195">
        <v>-14.5</v>
      </c>
      <c r="F20" s="121">
        <v>0</v>
      </c>
      <c r="G20" s="121">
        <f t="shared" si="1"/>
        <v>14.5</v>
      </c>
      <c r="H20" s="121">
        <f t="shared" si="2"/>
        <v>0</v>
      </c>
    </row>
    <row r="21" spans="1:8" ht="24.75" customHeight="1">
      <c r="A21" s="119" t="s">
        <v>77</v>
      </c>
      <c r="B21" s="120">
        <v>1025</v>
      </c>
      <c r="C21" s="195">
        <v>-2448.4</v>
      </c>
      <c r="D21" s="150">
        <f t="shared" si="6"/>
        <v>-3233.1</v>
      </c>
      <c r="E21" s="195">
        <v>-2881</v>
      </c>
      <c r="F21" s="121">
        <v>-3233.1</v>
      </c>
      <c r="G21" s="121">
        <f t="shared" si="1"/>
        <v>-352.09999999999991</v>
      </c>
      <c r="H21" s="121">
        <f t="shared" si="2"/>
        <v>112.22145088510933</v>
      </c>
    </row>
    <row r="22" spans="1:8" ht="24.75" customHeight="1">
      <c r="A22" s="116" t="s">
        <v>42</v>
      </c>
      <c r="B22" s="117">
        <v>1040</v>
      </c>
      <c r="C22" s="194">
        <f>SUM(C23:C24)</f>
        <v>14064.9</v>
      </c>
      <c r="D22" s="118">
        <f>SUM(D23:D24)</f>
        <v>16788.8</v>
      </c>
      <c r="E22" s="194">
        <f>SUM(E23:E24)</f>
        <v>14559.4</v>
      </c>
      <c r="F22" s="118">
        <f>SUM(F23:F24)</f>
        <v>16788.8</v>
      </c>
      <c r="G22" s="118">
        <f t="shared" si="1"/>
        <v>2229.3999999999996</v>
      </c>
      <c r="H22" s="118">
        <f t="shared" si="2"/>
        <v>115.31244419412887</v>
      </c>
    </row>
    <row r="23" spans="1:8" ht="24.75" customHeight="1">
      <c r="A23" s="119" t="s">
        <v>43</v>
      </c>
      <c r="B23" s="120">
        <v>1041</v>
      </c>
      <c r="C23" s="195"/>
      <c r="D23" s="121"/>
      <c r="E23" s="195"/>
      <c r="F23" s="121"/>
      <c r="G23" s="121">
        <f t="shared" si="1"/>
        <v>0</v>
      </c>
      <c r="H23" s="184" t="e">
        <f t="shared" si="2"/>
        <v>#DIV/0!</v>
      </c>
    </row>
    <row r="24" spans="1:8" ht="24.75" customHeight="1">
      <c r="A24" s="119" t="s">
        <v>44</v>
      </c>
      <c r="B24" s="120">
        <v>1042</v>
      </c>
      <c r="C24" s="195">
        <f>28129.8/2</f>
        <v>14064.9</v>
      </c>
      <c r="D24" s="121">
        <f>F24</f>
        <v>16788.8</v>
      </c>
      <c r="E24" s="195">
        <v>14559.4</v>
      </c>
      <c r="F24" s="121">
        <v>16788.8</v>
      </c>
      <c r="G24" s="121">
        <f t="shared" si="1"/>
        <v>2229.3999999999996</v>
      </c>
      <c r="H24" s="121">
        <f t="shared" si="2"/>
        <v>115.31244419412887</v>
      </c>
    </row>
    <row r="25" spans="1:8" ht="24.75" customHeight="1">
      <c r="A25" s="116" t="s">
        <v>11</v>
      </c>
      <c r="B25" s="117">
        <v>1030</v>
      </c>
      <c r="C25" s="194">
        <f>SUM(C26:C30)</f>
        <v>-246.75</v>
      </c>
      <c r="D25" s="118">
        <f t="shared" ref="D25:F25" si="7">SUM(D26:D30)</f>
        <v>-224.10000000000002</v>
      </c>
      <c r="E25" s="194">
        <f t="shared" si="7"/>
        <v>-306.39999999999998</v>
      </c>
      <c r="F25" s="118">
        <f t="shared" si="7"/>
        <v>-224.10000000000002</v>
      </c>
      <c r="G25" s="118">
        <f t="shared" si="1"/>
        <v>82.299999999999955</v>
      </c>
      <c r="H25" s="118">
        <f t="shared" si="2"/>
        <v>73.139686684073126</v>
      </c>
    </row>
    <row r="26" spans="1:8" ht="24.75" customHeight="1">
      <c r="A26" s="119" t="s">
        <v>76</v>
      </c>
      <c r="B26" s="120">
        <v>1031</v>
      </c>
      <c r="C26" s="195">
        <v>0</v>
      </c>
      <c r="D26" s="150" t="str">
        <f>E26</f>
        <v>(    )</v>
      </c>
      <c r="E26" s="195" t="s">
        <v>25</v>
      </c>
      <c r="F26" s="121" t="s">
        <v>25</v>
      </c>
      <c r="G26" s="184" t="e">
        <f t="shared" si="1"/>
        <v>#VALUE!</v>
      </c>
      <c r="H26" s="184" t="e">
        <f t="shared" si="2"/>
        <v>#VALUE!</v>
      </c>
    </row>
    <row r="27" spans="1:8" ht="24.75" customHeight="1">
      <c r="A27" s="119" t="s">
        <v>1</v>
      </c>
      <c r="B27" s="120">
        <v>1032</v>
      </c>
      <c r="C27" s="195">
        <v>-192.9</v>
      </c>
      <c r="D27" s="150">
        <f>F27</f>
        <v>-184.4</v>
      </c>
      <c r="E27" s="195">
        <v>-253.2</v>
      </c>
      <c r="F27" s="121">
        <v>-184.4</v>
      </c>
      <c r="G27" s="121">
        <f t="shared" si="1"/>
        <v>68.799999999999983</v>
      </c>
      <c r="H27" s="121">
        <f t="shared" si="2"/>
        <v>72.827804107424967</v>
      </c>
    </row>
    <row r="28" spans="1:8" ht="24.75" customHeight="1">
      <c r="A28" s="119" t="s">
        <v>2</v>
      </c>
      <c r="B28" s="120">
        <v>1033</v>
      </c>
      <c r="C28" s="195">
        <v>-41.6</v>
      </c>
      <c r="D28" s="150">
        <f>F28</f>
        <v>-39.700000000000003</v>
      </c>
      <c r="E28" s="195">
        <v>-53.2</v>
      </c>
      <c r="F28" s="121">
        <v>-39.700000000000003</v>
      </c>
      <c r="G28" s="121">
        <f t="shared" si="1"/>
        <v>13.5</v>
      </c>
      <c r="H28" s="121">
        <f t="shared" si="2"/>
        <v>74.624060150375939</v>
      </c>
    </row>
    <row r="29" spans="1:8" ht="24.75" customHeight="1">
      <c r="A29" s="119" t="s">
        <v>3</v>
      </c>
      <c r="B29" s="120">
        <v>1034</v>
      </c>
      <c r="C29" s="195" t="s">
        <v>25</v>
      </c>
      <c r="D29" s="150" t="str">
        <f t="shared" ref="D29:D30" si="8">E29</f>
        <v>(    )</v>
      </c>
      <c r="E29" s="195" t="s">
        <v>25</v>
      </c>
      <c r="F29" s="121" t="s">
        <v>25</v>
      </c>
      <c r="G29" s="184" t="e">
        <f t="shared" si="1"/>
        <v>#VALUE!</v>
      </c>
      <c r="H29" s="184" t="e">
        <f t="shared" si="2"/>
        <v>#VALUE!</v>
      </c>
    </row>
    <row r="30" spans="1:8" ht="24.75" customHeight="1">
      <c r="A30" s="119" t="s">
        <v>78</v>
      </c>
      <c r="B30" s="120">
        <v>1035</v>
      </c>
      <c r="C30" s="195">
        <f>-24.5/2</f>
        <v>-12.25</v>
      </c>
      <c r="D30" s="150" t="str">
        <f t="shared" si="8"/>
        <v>(    )</v>
      </c>
      <c r="E30" s="195" t="s">
        <v>25</v>
      </c>
      <c r="F30" s="121" t="s">
        <v>25</v>
      </c>
      <c r="G30" s="184" t="e">
        <f t="shared" si="1"/>
        <v>#VALUE!</v>
      </c>
      <c r="H30" s="184" t="e">
        <f t="shared" si="2"/>
        <v>#VALUE!</v>
      </c>
    </row>
    <row r="31" spans="1:8" ht="41.25" customHeight="1">
      <c r="A31" s="116" t="s">
        <v>0</v>
      </c>
      <c r="B31" s="120">
        <v>1100</v>
      </c>
      <c r="C31" s="194">
        <f>SUM(C15,C16,C22,C25)</f>
        <v>-724.94999999999891</v>
      </c>
      <c r="D31" s="118">
        <v>0</v>
      </c>
      <c r="E31" s="194">
        <v>-14.5</v>
      </c>
      <c r="F31" s="118">
        <v>0</v>
      </c>
      <c r="G31" s="118">
        <f t="shared" si="1"/>
        <v>14.5</v>
      </c>
      <c r="H31" s="118">
        <f t="shared" si="2"/>
        <v>0</v>
      </c>
    </row>
    <row r="32" spans="1:8" ht="30" customHeight="1">
      <c r="A32" s="116" t="s">
        <v>250</v>
      </c>
      <c r="B32" s="117">
        <v>1130</v>
      </c>
      <c r="C32" s="194"/>
      <c r="D32" s="118"/>
      <c r="E32" s="194"/>
      <c r="F32" s="118"/>
      <c r="G32" s="185">
        <f t="shared" si="1"/>
        <v>0</v>
      </c>
      <c r="H32" s="185" t="e">
        <f t="shared" si="2"/>
        <v>#DIV/0!</v>
      </c>
    </row>
    <row r="33" spans="1:8" ht="23.25" customHeight="1">
      <c r="A33" s="122" t="s">
        <v>251</v>
      </c>
      <c r="B33" s="117">
        <v>1140</v>
      </c>
      <c r="C33" s="194" t="s">
        <v>25</v>
      </c>
      <c r="D33" s="118" t="s">
        <v>25</v>
      </c>
      <c r="E33" s="195" t="s">
        <v>25</v>
      </c>
      <c r="F33" s="121" t="s">
        <v>25</v>
      </c>
      <c r="G33" s="185" t="e">
        <f t="shared" si="1"/>
        <v>#VALUE!</v>
      </c>
      <c r="H33" s="185" t="e">
        <f t="shared" si="2"/>
        <v>#VALUE!</v>
      </c>
    </row>
    <row r="34" spans="1:8" ht="23.25" customHeight="1">
      <c r="A34" s="116" t="s">
        <v>252</v>
      </c>
      <c r="B34" s="117">
        <v>1150</v>
      </c>
      <c r="C34" s="194">
        <v>725</v>
      </c>
      <c r="D34" s="118">
        <v>0</v>
      </c>
      <c r="E34" s="194">
        <v>14.5</v>
      </c>
      <c r="F34" s="118">
        <v>0</v>
      </c>
      <c r="G34" s="118">
        <f t="shared" si="1"/>
        <v>-14.5</v>
      </c>
      <c r="H34" s="118">
        <f t="shared" si="2"/>
        <v>0</v>
      </c>
    </row>
    <row r="35" spans="1:8" ht="33.75" customHeight="1">
      <c r="A35" s="116" t="s">
        <v>253</v>
      </c>
      <c r="B35" s="117">
        <v>1160</v>
      </c>
      <c r="C35" s="194" t="s">
        <v>25</v>
      </c>
      <c r="D35" s="118" t="s">
        <v>25</v>
      </c>
      <c r="E35" s="194" t="s">
        <v>25</v>
      </c>
      <c r="F35" s="118" t="s">
        <v>25</v>
      </c>
      <c r="G35" s="185" t="e">
        <f t="shared" si="1"/>
        <v>#VALUE!</v>
      </c>
      <c r="H35" s="185" t="e">
        <f t="shared" si="2"/>
        <v>#VALUE!</v>
      </c>
    </row>
    <row r="36" spans="1:8" ht="20.100000000000001" customHeight="1">
      <c r="A36" s="116" t="s">
        <v>14</v>
      </c>
      <c r="B36" s="117">
        <v>1170</v>
      </c>
      <c r="C36" s="194">
        <f>SUM(C31, C32:C35)</f>
        <v>5.0000000001091394E-2</v>
      </c>
      <c r="D36" s="118">
        <f>SUM(D31, D32:D35)</f>
        <v>0</v>
      </c>
      <c r="E36" s="194">
        <f>SUM(E31, E32:E35)</f>
        <v>0</v>
      </c>
      <c r="F36" s="118">
        <f>SUM(F31, F32:F35)</f>
        <v>0</v>
      </c>
      <c r="G36" s="118">
        <f t="shared" si="1"/>
        <v>0</v>
      </c>
      <c r="H36" s="185" t="e">
        <f t="shared" si="2"/>
        <v>#DIV/0!</v>
      </c>
    </row>
    <row r="37" spans="1:8" ht="24.95" customHeight="1">
      <c r="A37" s="122" t="s">
        <v>27</v>
      </c>
      <c r="B37" s="120">
        <v>1180</v>
      </c>
      <c r="C37" s="195" t="s">
        <v>25</v>
      </c>
      <c r="D37" s="121" t="s">
        <v>25</v>
      </c>
      <c r="E37" s="121" t="s">
        <v>25</v>
      </c>
      <c r="F37" s="121" t="s">
        <v>25</v>
      </c>
      <c r="G37" s="184" t="e">
        <f t="shared" si="1"/>
        <v>#VALUE!</v>
      </c>
      <c r="H37" s="184" t="e">
        <f t="shared" si="2"/>
        <v>#VALUE!</v>
      </c>
    </row>
    <row r="38" spans="1:8" ht="33" customHeight="1">
      <c r="A38" s="122" t="s">
        <v>28</v>
      </c>
      <c r="B38" s="120">
        <v>1181</v>
      </c>
      <c r="C38" s="195"/>
      <c r="D38" s="121"/>
      <c r="E38" s="121"/>
      <c r="F38" s="121"/>
      <c r="G38" s="118">
        <f t="shared" si="1"/>
        <v>0</v>
      </c>
      <c r="H38" s="184" t="e">
        <f t="shared" si="2"/>
        <v>#DIV/0!</v>
      </c>
    </row>
    <row r="39" spans="1:8" ht="32.25" customHeight="1">
      <c r="A39" s="116" t="s">
        <v>53</v>
      </c>
      <c r="B39" s="120">
        <v>1200</v>
      </c>
      <c r="C39" s="194">
        <f>SUM(C36:C38)</f>
        <v>5.0000000001091394E-2</v>
      </c>
      <c r="D39" s="118">
        <f>SUM(D36:D38)</f>
        <v>0</v>
      </c>
      <c r="E39" s="118">
        <f>SUM(E36:E38)</f>
        <v>0</v>
      </c>
      <c r="F39" s="118">
        <f>SUM(F36:F38)</f>
        <v>0</v>
      </c>
      <c r="G39" s="118">
        <f t="shared" si="1"/>
        <v>0</v>
      </c>
      <c r="H39" s="185" t="e">
        <f t="shared" si="2"/>
        <v>#DIV/0!</v>
      </c>
    </row>
    <row r="40" spans="1:8" ht="28.5" customHeight="1">
      <c r="A40" s="122" t="s">
        <v>54</v>
      </c>
      <c r="B40" s="120">
        <v>1201</v>
      </c>
      <c r="C40" s="195"/>
      <c r="D40" s="121"/>
      <c r="E40" s="121"/>
      <c r="F40" s="121"/>
      <c r="G40" s="121">
        <f t="shared" si="1"/>
        <v>0</v>
      </c>
      <c r="H40" s="184" t="e">
        <f t="shared" si="2"/>
        <v>#DIV/0!</v>
      </c>
    </row>
    <row r="41" spans="1:8" ht="28.5" customHeight="1">
      <c r="A41" s="122" t="s">
        <v>55</v>
      </c>
      <c r="B41" s="120">
        <v>1202</v>
      </c>
      <c r="C41" s="121" t="s">
        <v>25</v>
      </c>
      <c r="D41" s="121" t="s">
        <v>25</v>
      </c>
      <c r="E41" s="121" t="s">
        <v>25</v>
      </c>
      <c r="F41" s="121" t="s">
        <v>25</v>
      </c>
      <c r="G41" s="184" t="e">
        <f t="shared" si="1"/>
        <v>#VALUE!</v>
      </c>
      <c r="H41" s="184" t="e">
        <f t="shared" si="2"/>
        <v>#VALUE!</v>
      </c>
    </row>
    <row r="42" spans="1:8" ht="29.25" customHeight="1">
      <c r="A42" s="116" t="s">
        <v>128</v>
      </c>
      <c r="B42" s="117">
        <v>1210</v>
      </c>
      <c r="C42" s="118">
        <f>SUM(C8,C22,C32,C34,C38)</f>
        <v>28358.6</v>
      </c>
      <c r="D42" s="118">
        <f t="shared" ref="D42:F42" si="9">SUM(D8,D22,D32,D34,D38)</f>
        <v>53925.2</v>
      </c>
      <c r="E42" s="118">
        <f>SUM(E8,E22,E32,E34,E38)</f>
        <v>49442.200000000004</v>
      </c>
      <c r="F42" s="118">
        <f t="shared" si="9"/>
        <v>53925.2</v>
      </c>
      <c r="G42" s="118">
        <f t="shared" si="1"/>
        <v>4482.9999999999927</v>
      </c>
      <c r="H42" s="118">
        <f t="shared" si="2"/>
        <v>109.06715316066031</v>
      </c>
    </row>
    <row r="43" spans="1:8" ht="29.25" customHeight="1">
      <c r="A43" s="116" t="s">
        <v>129</v>
      </c>
      <c r="B43" s="117">
        <v>1220</v>
      </c>
      <c r="C43" s="118">
        <f>SUM(C9,C16,C25,C33,C35,C37)</f>
        <v>-28358.55</v>
      </c>
      <c r="D43" s="118">
        <f t="shared" ref="D43:F43" si="10">SUM(D9,D16,D25,D33,D35,D37)</f>
        <v>-53925.200000000004</v>
      </c>
      <c r="E43" s="118">
        <f>SUM(E9,E16,E25,E33,E35,E37)</f>
        <v>-49442.200000000004</v>
      </c>
      <c r="F43" s="118">
        <f t="shared" si="10"/>
        <v>-53925.200000000004</v>
      </c>
      <c r="G43" s="118">
        <f t="shared" si="1"/>
        <v>-4483</v>
      </c>
      <c r="H43" s="118">
        <f t="shared" si="2"/>
        <v>109.06715316066034</v>
      </c>
    </row>
    <row r="44" spans="1:8" ht="30" customHeight="1">
      <c r="A44" s="228" t="s">
        <v>18</v>
      </c>
      <c r="B44" s="125"/>
      <c r="C44" s="118"/>
      <c r="D44" s="118"/>
      <c r="E44" s="121"/>
      <c r="F44" s="118"/>
      <c r="G44" s="229"/>
      <c r="H44" s="229"/>
    </row>
    <row r="45" spans="1:8" ht="30" customHeight="1">
      <c r="A45" s="119" t="s">
        <v>63</v>
      </c>
      <c r="B45" s="126">
        <v>9000</v>
      </c>
      <c r="C45" s="121">
        <v>9219.2000000000007</v>
      </c>
      <c r="D45" s="121">
        <v>21257</v>
      </c>
      <c r="E45" s="121">
        <v>17204.3</v>
      </c>
      <c r="F45" s="121">
        <v>21257</v>
      </c>
      <c r="G45" s="121">
        <f t="shared" ref="G45:G50" si="11">F45-E45</f>
        <v>4052.7000000000007</v>
      </c>
      <c r="H45" s="121">
        <f t="shared" ref="H45:H50" si="12">(F45/E45)*100</f>
        <v>123.55632022227002</v>
      </c>
    </row>
    <row r="46" spans="1:8" ht="30.75" customHeight="1">
      <c r="A46" s="119" t="s">
        <v>1</v>
      </c>
      <c r="B46" s="126">
        <v>9010</v>
      </c>
      <c r="C46" s="121">
        <v>13118.6</v>
      </c>
      <c r="D46" s="121">
        <v>24341.9</v>
      </c>
      <c r="E46" s="121">
        <v>24320.400000000001</v>
      </c>
      <c r="F46" s="121">
        <v>24341.9</v>
      </c>
      <c r="G46" s="121">
        <f t="shared" si="11"/>
        <v>21.5</v>
      </c>
      <c r="H46" s="121">
        <f t="shared" si="12"/>
        <v>100.08840315126395</v>
      </c>
    </row>
    <row r="47" spans="1:8" ht="37.5" customHeight="1">
      <c r="A47" s="119" t="s">
        <v>2</v>
      </c>
      <c r="B47" s="126">
        <v>9020</v>
      </c>
      <c r="C47" s="121">
        <v>2773.4</v>
      </c>
      <c r="D47" s="121">
        <v>5089.7</v>
      </c>
      <c r="E47" s="121">
        <v>4949.7</v>
      </c>
      <c r="F47" s="121">
        <v>5089.7</v>
      </c>
      <c r="G47" s="121">
        <f t="shared" si="11"/>
        <v>140</v>
      </c>
      <c r="H47" s="121">
        <f t="shared" si="12"/>
        <v>102.82845424975251</v>
      </c>
    </row>
    <row r="48" spans="1:8" ht="27.75" customHeight="1">
      <c r="A48" s="119" t="s">
        <v>3</v>
      </c>
      <c r="B48" s="126">
        <v>9030</v>
      </c>
      <c r="C48" s="121">
        <v>725</v>
      </c>
      <c r="D48" s="121">
        <v>0</v>
      </c>
      <c r="E48" s="121">
        <v>14.5</v>
      </c>
      <c r="F48" s="121">
        <v>0</v>
      </c>
      <c r="G48" s="121">
        <f t="shared" si="11"/>
        <v>-14.5</v>
      </c>
      <c r="H48" s="121">
        <f t="shared" si="12"/>
        <v>0</v>
      </c>
    </row>
    <row r="49" spans="1:8" ht="27.75" customHeight="1">
      <c r="A49" s="119" t="s">
        <v>5</v>
      </c>
      <c r="B49" s="126">
        <v>9040</v>
      </c>
      <c r="C49" s="121">
        <v>2522.4</v>
      </c>
      <c r="D49" s="121">
        <v>3236.6</v>
      </c>
      <c r="E49" s="121">
        <v>2953.3</v>
      </c>
      <c r="F49" s="121">
        <v>3236.6</v>
      </c>
      <c r="G49" s="121">
        <f t="shared" si="11"/>
        <v>283.29999999999973</v>
      </c>
      <c r="H49" s="121">
        <f t="shared" si="12"/>
        <v>109.59265905935732</v>
      </c>
    </row>
    <row r="50" spans="1:8" ht="28.5" customHeight="1">
      <c r="A50" s="228" t="s">
        <v>8</v>
      </c>
      <c r="B50" s="125">
        <v>9050</v>
      </c>
      <c r="C50" s="118">
        <f>SUM(C45:C49)</f>
        <v>28358.600000000006</v>
      </c>
      <c r="D50" s="118">
        <f t="shared" ref="D50" si="13">SUM(D45:D49)</f>
        <v>53925.2</v>
      </c>
      <c r="E50" s="118">
        <f t="shared" ref="E50:F50" si="14">SUM(E45:E49)</f>
        <v>49442.2</v>
      </c>
      <c r="F50" s="118">
        <f t="shared" si="14"/>
        <v>53925.2</v>
      </c>
      <c r="G50" s="118">
        <f t="shared" si="11"/>
        <v>4483</v>
      </c>
      <c r="H50" s="118">
        <f t="shared" si="12"/>
        <v>109.06715316066034</v>
      </c>
    </row>
    <row r="51" spans="1:8" ht="27.75" customHeight="1">
      <c r="A51" s="236" t="s">
        <v>111</v>
      </c>
      <c r="B51" s="236"/>
      <c r="C51" s="236"/>
      <c r="D51" s="236"/>
      <c r="E51" s="236"/>
      <c r="F51" s="236"/>
      <c r="G51" s="236"/>
      <c r="H51" s="236"/>
    </row>
    <row r="52" spans="1:8" ht="63.75" customHeight="1">
      <c r="A52" s="123" t="s">
        <v>254</v>
      </c>
      <c r="B52" s="117">
        <v>2110</v>
      </c>
      <c r="C52" s="118">
        <f>SUM(C53:C56)</f>
        <v>-196.8</v>
      </c>
      <c r="D52" s="118">
        <f t="shared" ref="D52:F52" si="15">SUM(D53:D56)</f>
        <v>-362.4</v>
      </c>
      <c r="E52" s="118">
        <f t="shared" si="15"/>
        <v>-364.8</v>
      </c>
      <c r="F52" s="118">
        <f t="shared" si="15"/>
        <v>-362.4</v>
      </c>
      <c r="G52" s="118">
        <f>F52-F52</f>
        <v>0</v>
      </c>
      <c r="H52" s="118">
        <f>(F52/E52)*100</f>
        <v>99.34210526315789</v>
      </c>
    </row>
    <row r="53" spans="1:8" ht="40.5" customHeight="1">
      <c r="A53" s="197" t="s">
        <v>60</v>
      </c>
      <c r="B53" s="114">
        <v>2111</v>
      </c>
      <c r="C53" s="195" t="s">
        <v>25</v>
      </c>
      <c r="D53" s="195" t="s">
        <v>25</v>
      </c>
      <c r="E53" s="195" t="s">
        <v>25</v>
      </c>
      <c r="F53" s="195" t="s">
        <v>25</v>
      </c>
      <c r="G53" s="198" t="e">
        <f t="shared" ref="G53:G68" si="16">F53-F53</f>
        <v>#VALUE!</v>
      </c>
      <c r="H53" s="198" t="e">
        <f t="shared" ref="H53:H68" si="17">(F53/E53)*100</f>
        <v>#VALUE!</v>
      </c>
    </row>
    <row r="54" spans="1:8" ht="45" customHeight="1">
      <c r="A54" s="199" t="s">
        <v>61</v>
      </c>
      <c r="B54" s="114">
        <v>2112</v>
      </c>
      <c r="C54" s="195" t="s">
        <v>25</v>
      </c>
      <c r="D54" s="195" t="s">
        <v>25</v>
      </c>
      <c r="E54" s="195" t="s">
        <v>25</v>
      </c>
      <c r="F54" s="195" t="s">
        <v>25</v>
      </c>
      <c r="G54" s="198" t="e">
        <f t="shared" si="16"/>
        <v>#VALUE!</v>
      </c>
      <c r="H54" s="198" t="e">
        <f t="shared" si="17"/>
        <v>#VALUE!</v>
      </c>
    </row>
    <row r="55" spans="1:8" ht="29.25" customHeight="1">
      <c r="A55" s="197" t="s">
        <v>68</v>
      </c>
      <c r="B55" s="114">
        <v>2113</v>
      </c>
      <c r="C55" s="195">
        <f>-393.6/2</f>
        <v>-196.8</v>
      </c>
      <c r="D55" s="195">
        <f>F55</f>
        <v>-362.4</v>
      </c>
      <c r="E55" s="195">
        <v>-364.8</v>
      </c>
      <c r="F55" s="195">
        <v>-362.4</v>
      </c>
      <c r="G55" s="195">
        <f t="shared" si="16"/>
        <v>0</v>
      </c>
      <c r="H55" s="195">
        <f t="shared" si="17"/>
        <v>99.34210526315789</v>
      </c>
    </row>
    <row r="56" spans="1:8" ht="33" customHeight="1">
      <c r="A56" s="197" t="s">
        <v>48</v>
      </c>
      <c r="B56" s="114">
        <v>2114</v>
      </c>
      <c r="C56" s="195" t="s">
        <v>25</v>
      </c>
      <c r="D56" s="195" t="str">
        <f t="shared" ref="D56:D67" si="18">F56</f>
        <v>(    )</v>
      </c>
      <c r="E56" s="195" t="s">
        <v>25</v>
      </c>
      <c r="F56" s="195" t="s">
        <v>25</v>
      </c>
      <c r="G56" s="198" t="e">
        <f t="shared" si="16"/>
        <v>#VALUE!</v>
      </c>
      <c r="H56" s="198" t="e">
        <f t="shared" si="17"/>
        <v>#VALUE!</v>
      </c>
    </row>
    <row r="57" spans="1:8" ht="42.75" customHeight="1">
      <c r="A57" s="200" t="s">
        <v>65</v>
      </c>
      <c r="B57" s="196">
        <v>2120</v>
      </c>
      <c r="C57" s="194">
        <f>SUM(C58:C63)</f>
        <v>-2361.3000000000002</v>
      </c>
      <c r="D57" s="195">
        <f t="shared" si="18"/>
        <v>-4348.3</v>
      </c>
      <c r="E57" s="194">
        <f>SUM(E58:E63)</f>
        <v>-4377.6000000000004</v>
      </c>
      <c r="F57" s="194">
        <f>SUM(F58:F63)</f>
        <v>-4348.3</v>
      </c>
      <c r="G57" s="194">
        <f t="shared" si="16"/>
        <v>0</v>
      </c>
      <c r="H57" s="194">
        <f t="shared" si="17"/>
        <v>99.330683479532155</v>
      </c>
    </row>
    <row r="58" spans="1:8" ht="27.75" customHeight="1">
      <c r="A58" s="199" t="s">
        <v>45</v>
      </c>
      <c r="B58" s="115"/>
      <c r="C58" s="195" t="s">
        <v>25</v>
      </c>
      <c r="D58" s="195" t="str">
        <f t="shared" si="18"/>
        <v>(    )</v>
      </c>
      <c r="E58" s="195" t="s">
        <v>25</v>
      </c>
      <c r="F58" s="195" t="s">
        <v>25</v>
      </c>
      <c r="G58" s="198" t="e">
        <f t="shared" si="16"/>
        <v>#VALUE!</v>
      </c>
      <c r="H58" s="198" t="e">
        <f t="shared" si="17"/>
        <v>#VALUE!</v>
      </c>
    </row>
    <row r="59" spans="1:8" ht="42.75" customHeight="1">
      <c r="A59" s="197" t="s">
        <v>13</v>
      </c>
      <c r="B59" s="115">
        <v>2122</v>
      </c>
      <c r="C59" s="195">
        <f>-4722.6/2</f>
        <v>-2361.3000000000002</v>
      </c>
      <c r="D59" s="195">
        <f t="shared" si="18"/>
        <v>-4348.3</v>
      </c>
      <c r="E59" s="195">
        <v>-4377.6000000000004</v>
      </c>
      <c r="F59" s="195">
        <v>-4348.3</v>
      </c>
      <c r="G59" s="195">
        <f t="shared" si="16"/>
        <v>0</v>
      </c>
      <c r="H59" s="195">
        <f t="shared" si="17"/>
        <v>99.330683479532155</v>
      </c>
    </row>
    <row r="60" spans="1:8" ht="27.75" customHeight="1">
      <c r="A60" s="119" t="s">
        <v>51</v>
      </c>
      <c r="B60" s="126">
        <v>2123</v>
      </c>
      <c r="C60" s="195" t="s">
        <v>25</v>
      </c>
      <c r="D60" s="121" t="str">
        <f t="shared" si="18"/>
        <v>(    )</v>
      </c>
      <c r="E60" s="121" t="s">
        <v>25</v>
      </c>
      <c r="F60" s="121" t="s">
        <v>25</v>
      </c>
      <c r="G60" s="184" t="e">
        <f t="shared" si="16"/>
        <v>#VALUE!</v>
      </c>
      <c r="H60" s="184" t="e">
        <f t="shared" si="17"/>
        <v>#VALUE!</v>
      </c>
    </row>
    <row r="61" spans="1:8" ht="39" customHeight="1">
      <c r="A61" s="119" t="s">
        <v>52</v>
      </c>
      <c r="B61" s="126">
        <v>2124</v>
      </c>
      <c r="C61" s="195" t="s">
        <v>25</v>
      </c>
      <c r="D61" s="121" t="str">
        <f t="shared" si="18"/>
        <v>(    )</v>
      </c>
      <c r="E61" s="121" t="s">
        <v>25</v>
      </c>
      <c r="F61" s="121" t="s">
        <v>25</v>
      </c>
      <c r="G61" s="184" t="e">
        <f t="shared" si="16"/>
        <v>#VALUE!</v>
      </c>
      <c r="H61" s="184" t="e">
        <f t="shared" si="17"/>
        <v>#VALUE!</v>
      </c>
    </row>
    <row r="62" spans="1:8" ht="50.25" customHeight="1">
      <c r="A62" s="119" t="s">
        <v>130</v>
      </c>
      <c r="B62" s="126">
        <v>2125</v>
      </c>
      <c r="C62" s="195" t="s">
        <v>25</v>
      </c>
      <c r="D62" s="121" t="str">
        <f t="shared" si="18"/>
        <v>(    )</v>
      </c>
      <c r="E62" s="121" t="s">
        <v>25</v>
      </c>
      <c r="F62" s="121" t="s">
        <v>25</v>
      </c>
      <c r="G62" s="184" t="e">
        <f t="shared" si="16"/>
        <v>#VALUE!</v>
      </c>
      <c r="H62" s="184" t="e">
        <f t="shared" si="17"/>
        <v>#VALUE!</v>
      </c>
    </row>
    <row r="63" spans="1:8" ht="27.75" customHeight="1">
      <c r="A63" s="119" t="s">
        <v>48</v>
      </c>
      <c r="B63" s="126">
        <v>2126</v>
      </c>
      <c r="C63" s="195" t="s">
        <v>25</v>
      </c>
      <c r="D63" s="121" t="str">
        <f t="shared" si="18"/>
        <v>(    )</v>
      </c>
      <c r="E63" s="121" t="s">
        <v>25</v>
      </c>
      <c r="F63" s="121" t="s">
        <v>25</v>
      </c>
      <c r="G63" s="184" t="e">
        <f t="shared" si="16"/>
        <v>#VALUE!</v>
      </c>
      <c r="H63" s="184" t="e">
        <f t="shared" si="17"/>
        <v>#VALUE!</v>
      </c>
    </row>
    <row r="64" spans="1:8" ht="37.5" customHeight="1">
      <c r="A64" s="123" t="s">
        <v>66</v>
      </c>
      <c r="B64" s="125">
        <v>2130</v>
      </c>
      <c r="C64" s="194">
        <f>SUM(C65:C67)</f>
        <v>-2907.5</v>
      </c>
      <c r="D64" s="118">
        <f t="shared" si="18"/>
        <v>-5390.7</v>
      </c>
      <c r="E64" s="194">
        <f t="shared" ref="E64:F64" si="19">SUM(E65:E67)</f>
        <v>-5076.3999999999996</v>
      </c>
      <c r="F64" s="118">
        <f t="shared" si="19"/>
        <v>-5390.7</v>
      </c>
      <c r="G64" s="118">
        <f t="shared" si="16"/>
        <v>0</v>
      </c>
      <c r="H64" s="118">
        <f t="shared" si="17"/>
        <v>106.19139547710977</v>
      </c>
    </row>
    <row r="65" spans="1:8" ht="35.25" customHeight="1">
      <c r="A65" s="119" t="s">
        <v>49</v>
      </c>
      <c r="B65" s="126">
        <v>2131</v>
      </c>
      <c r="C65" s="195" t="s">
        <v>25</v>
      </c>
      <c r="D65" s="121" t="str">
        <f t="shared" si="18"/>
        <v>(    )</v>
      </c>
      <c r="E65" s="195" t="s">
        <v>25</v>
      </c>
      <c r="F65" s="121" t="s">
        <v>25</v>
      </c>
      <c r="G65" s="184" t="e">
        <f t="shared" si="16"/>
        <v>#VALUE!</v>
      </c>
      <c r="H65" s="184" t="e">
        <f t="shared" si="17"/>
        <v>#VALUE!</v>
      </c>
    </row>
    <row r="66" spans="1:8" ht="43.5" customHeight="1">
      <c r="A66" s="119" t="s">
        <v>50</v>
      </c>
      <c r="B66" s="126">
        <v>2132</v>
      </c>
      <c r="C66" s="195">
        <f>-5546.3/2</f>
        <v>-2773.15</v>
      </c>
      <c r="D66" s="121">
        <f t="shared" si="18"/>
        <v>-5089.7</v>
      </c>
      <c r="E66" s="195">
        <v>-4949.7</v>
      </c>
      <c r="F66" s="121">
        <v>-5089.7</v>
      </c>
      <c r="G66" s="121">
        <f t="shared" si="16"/>
        <v>0</v>
      </c>
      <c r="H66" s="121">
        <f t="shared" si="17"/>
        <v>102.82845424975251</v>
      </c>
    </row>
    <row r="67" spans="1:8" ht="37.5" customHeight="1">
      <c r="A67" s="119" t="s">
        <v>255</v>
      </c>
      <c r="B67" s="126">
        <v>2133</v>
      </c>
      <c r="C67" s="121">
        <f>-268.7/2</f>
        <v>-134.35</v>
      </c>
      <c r="D67" s="121">
        <f t="shared" si="18"/>
        <v>-301</v>
      </c>
      <c r="E67" s="121">
        <v>-126.7</v>
      </c>
      <c r="F67" s="121">
        <v>-301</v>
      </c>
      <c r="G67" s="121">
        <f t="shared" si="16"/>
        <v>0</v>
      </c>
      <c r="H67" s="121">
        <f t="shared" si="17"/>
        <v>237.56906077348066</v>
      </c>
    </row>
    <row r="68" spans="1:8" ht="45" customHeight="1">
      <c r="A68" s="124" t="s">
        <v>62</v>
      </c>
      <c r="B68" s="125">
        <v>2200</v>
      </c>
      <c r="C68" s="118">
        <f>SUM(C52+C57+C64)</f>
        <v>-5465.6</v>
      </c>
      <c r="D68" s="118">
        <f>SUM(D52+D57+D64)</f>
        <v>-10101.4</v>
      </c>
      <c r="E68" s="118">
        <f>SUM(E52+E57+E64)</f>
        <v>-9818.7999999999993</v>
      </c>
      <c r="F68" s="118">
        <f>SUM(F52+F57+F64)</f>
        <v>-10101.4</v>
      </c>
      <c r="G68" s="118">
        <f t="shared" si="16"/>
        <v>0</v>
      </c>
      <c r="H68" s="118">
        <f t="shared" si="17"/>
        <v>102.87815211634823</v>
      </c>
    </row>
    <row r="69" spans="1:8" ht="39.75" customHeight="1">
      <c r="A69" s="242" t="s">
        <v>112</v>
      </c>
      <c r="B69" s="243"/>
      <c r="C69" s="243"/>
      <c r="D69" s="243"/>
      <c r="E69" s="243"/>
      <c r="F69" s="243"/>
      <c r="G69" s="243"/>
      <c r="H69" s="243"/>
    </row>
    <row r="70" spans="1:8" ht="39" customHeight="1">
      <c r="A70" s="129" t="s">
        <v>17</v>
      </c>
      <c r="B70" s="117">
        <v>4000</v>
      </c>
      <c r="C70" s="118">
        <f>SUM(C71:C77)</f>
        <v>0</v>
      </c>
      <c r="D70" s="118">
        <v>-5778.5</v>
      </c>
      <c r="E70" s="118">
        <f>SUM(E71:E77)</f>
        <v>-3000</v>
      </c>
      <c r="F70" s="118">
        <f>SUM(F71:F77)</f>
        <v>-5778.5</v>
      </c>
      <c r="G70" s="118">
        <f>F70-E70</f>
        <v>-2778.5</v>
      </c>
      <c r="H70" s="118">
        <f>(F70/E70)*100</f>
        <v>192.61666666666665</v>
      </c>
    </row>
    <row r="71" spans="1:8" s="134" customFormat="1" ht="32.25" customHeight="1">
      <c r="A71" s="130" t="s">
        <v>70</v>
      </c>
      <c r="B71" s="120">
        <v>4010</v>
      </c>
      <c r="C71" s="121" t="s">
        <v>25</v>
      </c>
      <c r="D71" s="121" t="s">
        <v>25</v>
      </c>
      <c r="E71" s="121" t="s">
        <v>25</v>
      </c>
      <c r="F71" s="121" t="s">
        <v>25</v>
      </c>
      <c r="G71" s="184" t="e">
        <f t="shared" ref="G71:G77" si="20">F71-E71</f>
        <v>#VALUE!</v>
      </c>
      <c r="H71" s="184" t="e">
        <f t="shared" ref="H71:H77" si="21">(F71/E71)*100</f>
        <v>#VALUE!</v>
      </c>
    </row>
    <row r="72" spans="1:8" ht="51" customHeight="1">
      <c r="A72" s="131" t="s">
        <v>256</v>
      </c>
      <c r="B72" s="120">
        <v>4020</v>
      </c>
      <c r="C72" s="121" t="s">
        <v>25</v>
      </c>
      <c r="D72" s="121">
        <v>-5402.6</v>
      </c>
      <c r="E72" s="121">
        <v>-3000</v>
      </c>
      <c r="F72" s="121">
        <v>-5402.6</v>
      </c>
      <c r="G72" s="121">
        <f t="shared" si="20"/>
        <v>-2402.6000000000004</v>
      </c>
      <c r="H72" s="121">
        <f t="shared" si="21"/>
        <v>180.08666666666667</v>
      </c>
    </row>
    <row r="73" spans="1:8" ht="45" customHeight="1">
      <c r="A73" s="131" t="s">
        <v>79</v>
      </c>
      <c r="B73" s="120">
        <v>4030</v>
      </c>
      <c r="C73" s="121" t="s">
        <v>25</v>
      </c>
      <c r="D73" s="121" t="s">
        <v>25</v>
      </c>
      <c r="E73" s="121" t="s">
        <v>25</v>
      </c>
      <c r="F73" s="121" t="s">
        <v>25</v>
      </c>
      <c r="G73" s="184" t="e">
        <f t="shared" si="20"/>
        <v>#VALUE!</v>
      </c>
      <c r="H73" s="184" t="e">
        <f t="shared" si="21"/>
        <v>#VALUE!</v>
      </c>
    </row>
    <row r="74" spans="1:8" ht="47.25" customHeight="1">
      <c r="A74" s="131" t="s">
        <v>257</v>
      </c>
      <c r="B74" s="120">
        <v>4040</v>
      </c>
      <c r="C74" s="121" t="s">
        <v>25</v>
      </c>
      <c r="D74" s="121" t="s">
        <v>25</v>
      </c>
      <c r="E74" s="121" t="s">
        <v>25</v>
      </c>
      <c r="F74" s="121" t="s">
        <v>25</v>
      </c>
      <c r="G74" s="184" t="e">
        <f t="shared" si="20"/>
        <v>#VALUE!</v>
      </c>
      <c r="H74" s="184" t="e">
        <f t="shared" si="21"/>
        <v>#VALUE!</v>
      </c>
    </row>
    <row r="75" spans="1:8" ht="47.25" customHeight="1">
      <c r="A75" s="131" t="s">
        <v>71</v>
      </c>
      <c r="B75" s="120">
        <v>4050</v>
      </c>
      <c r="C75" s="121" t="s">
        <v>25</v>
      </c>
      <c r="D75" s="121" t="s">
        <v>25</v>
      </c>
      <c r="E75" s="121" t="s">
        <v>25</v>
      </c>
      <c r="F75" s="121" t="s">
        <v>25</v>
      </c>
      <c r="G75" s="184" t="e">
        <f t="shared" si="20"/>
        <v>#VALUE!</v>
      </c>
      <c r="H75" s="184" t="e">
        <f t="shared" si="21"/>
        <v>#VALUE!</v>
      </c>
    </row>
    <row r="76" spans="1:8" ht="33" customHeight="1">
      <c r="A76" s="131" t="s">
        <v>72</v>
      </c>
      <c r="B76" s="120">
        <v>4060</v>
      </c>
      <c r="C76" s="121" t="s">
        <v>25</v>
      </c>
      <c r="D76" s="121">
        <v>-375.9</v>
      </c>
      <c r="E76" s="121"/>
      <c r="F76" s="121">
        <v>-375.9</v>
      </c>
      <c r="G76" s="121">
        <f t="shared" si="20"/>
        <v>-375.9</v>
      </c>
      <c r="H76" s="121"/>
    </row>
    <row r="77" spans="1:8" ht="35.25" customHeight="1" thickBot="1">
      <c r="A77" s="132" t="s">
        <v>57</v>
      </c>
      <c r="B77" s="133">
        <v>4070</v>
      </c>
      <c r="C77" s="121" t="s">
        <v>25</v>
      </c>
      <c r="D77" s="121" t="s">
        <v>25</v>
      </c>
      <c r="E77" s="121" t="s">
        <v>25</v>
      </c>
      <c r="F77" s="121" t="s">
        <v>25</v>
      </c>
      <c r="G77" s="184" t="e">
        <f t="shared" si="20"/>
        <v>#VALUE!</v>
      </c>
      <c r="H77" s="184" t="e">
        <f t="shared" si="21"/>
        <v>#VALUE!</v>
      </c>
    </row>
    <row r="78" spans="1:8" ht="30.75" customHeight="1">
      <c r="A78" s="236" t="s">
        <v>113</v>
      </c>
      <c r="B78" s="236"/>
      <c r="C78" s="236"/>
      <c r="D78" s="236"/>
      <c r="E78" s="236"/>
      <c r="F78" s="236"/>
      <c r="G78" s="236"/>
      <c r="H78" s="236"/>
    </row>
    <row r="79" spans="1:8" ht="47.25" customHeight="1">
      <c r="A79" s="116" t="s">
        <v>46</v>
      </c>
      <c r="B79" s="117" t="s">
        <v>29</v>
      </c>
      <c r="C79" s="118">
        <f>SUM(C80:C82)</f>
        <v>0</v>
      </c>
      <c r="D79" s="118">
        <f t="shared" ref="D79:F79" si="22">SUM(D80:D82)</f>
        <v>0</v>
      </c>
      <c r="E79" s="118">
        <f t="shared" si="22"/>
        <v>0</v>
      </c>
      <c r="F79" s="118">
        <f t="shared" si="22"/>
        <v>0</v>
      </c>
      <c r="G79" s="118">
        <f>F79-E79</f>
        <v>0</v>
      </c>
      <c r="H79" s="118"/>
    </row>
    <row r="80" spans="1:8" ht="33" customHeight="1">
      <c r="A80" s="122" t="s">
        <v>80</v>
      </c>
      <c r="B80" s="120" t="s">
        <v>30</v>
      </c>
      <c r="C80" s="121"/>
      <c r="D80" s="121"/>
      <c r="E80" s="121"/>
      <c r="F80" s="121"/>
      <c r="G80" s="121">
        <f t="shared" ref="G80:G86" si="23">F80-E80</f>
        <v>0</v>
      </c>
      <c r="H80" s="121"/>
    </row>
    <row r="81" spans="1:14" s="110" customFormat="1" ht="28.5" customHeight="1">
      <c r="A81" s="122" t="s">
        <v>81</v>
      </c>
      <c r="B81" s="120" t="s">
        <v>31</v>
      </c>
      <c r="C81" s="121"/>
      <c r="D81" s="121"/>
      <c r="E81" s="121"/>
      <c r="F81" s="121"/>
      <c r="G81" s="121">
        <f t="shared" si="23"/>
        <v>0</v>
      </c>
      <c r="H81" s="121"/>
    </row>
    <row r="82" spans="1:14" ht="28.5" customHeight="1">
      <c r="A82" s="122" t="s">
        <v>82</v>
      </c>
      <c r="B82" s="120" t="s">
        <v>32</v>
      </c>
      <c r="C82" s="121"/>
      <c r="D82" s="121"/>
      <c r="E82" s="121"/>
      <c r="F82" s="121"/>
      <c r="G82" s="121">
        <f t="shared" si="23"/>
        <v>0</v>
      </c>
      <c r="H82" s="121"/>
    </row>
    <row r="83" spans="1:14" ht="40.5" customHeight="1">
      <c r="A83" s="116" t="s">
        <v>47</v>
      </c>
      <c r="B83" s="117" t="s">
        <v>33</v>
      </c>
      <c r="C83" s="118">
        <f>SUM(C84:C86)</f>
        <v>0</v>
      </c>
      <c r="D83" s="118">
        <f t="shared" ref="D83:F83" si="24">SUM(D84:D86)</f>
        <v>0</v>
      </c>
      <c r="E83" s="118">
        <f t="shared" si="24"/>
        <v>0</v>
      </c>
      <c r="F83" s="118">
        <f t="shared" si="24"/>
        <v>0</v>
      </c>
      <c r="G83" s="118">
        <f t="shared" si="23"/>
        <v>0</v>
      </c>
      <c r="H83" s="118"/>
    </row>
    <row r="84" spans="1:14" ht="30.75" customHeight="1">
      <c r="A84" s="122" t="s">
        <v>80</v>
      </c>
      <c r="B84" s="120" t="s">
        <v>34</v>
      </c>
      <c r="C84" s="121"/>
      <c r="D84" s="121"/>
      <c r="E84" s="121"/>
      <c r="F84" s="121"/>
      <c r="G84" s="121">
        <f t="shared" si="23"/>
        <v>0</v>
      </c>
      <c r="H84" s="121"/>
    </row>
    <row r="85" spans="1:14" ht="39" customHeight="1">
      <c r="A85" s="122" t="s">
        <v>81</v>
      </c>
      <c r="B85" s="120" t="s">
        <v>35</v>
      </c>
      <c r="C85" s="121"/>
      <c r="D85" s="121"/>
      <c r="E85" s="121"/>
      <c r="F85" s="121"/>
      <c r="G85" s="121">
        <f t="shared" si="23"/>
        <v>0</v>
      </c>
      <c r="H85" s="121"/>
    </row>
    <row r="86" spans="1:14" ht="33" customHeight="1">
      <c r="A86" s="122" t="s">
        <v>82</v>
      </c>
      <c r="B86" s="120" t="s">
        <v>36</v>
      </c>
      <c r="C86" s="121"/>
      <c r="D86" s="121"/>
      <c r="E86" s="121"/>
      <c r="F86" s="121"/>
      <c r="G86" s="121">
        <f t="shared" si="23"/>
        <v>0</v>
      </c>
      <c r="H86" s="121"/>
    </row>
    <row r="87" spans="1:14" ht="40.5" customHeight="1">
      <c r="A87" s="236" t="s">
        <v>114</v>
      </c>
      <c r="B87" s="236"/>
      <c r="C87" s="236"/>
      <c r="D87" s="236"/>
      <c r="E87" s="236"/>
      <c r="F87" s="236"/>
      <c r="G87" s="236"/>
      <c r="H87" s="236"/>
    </row>
    <row r="88" spans="1:14" ht="82.5" customHeight="1">
      <c r="A88" s="124" t="s">
        <v>258</v>
      </c>
      <c r="B88" s="135" t="s">
        <v>37</v>
      </c>
      <c r="C88" s="136">
        <f>SUM(C89:C91)</f>
        <v>246</v>
      </c>
      <c r="D88" s="136">
        <v>251</v>
      </c>
      <c r="E88" s="136">
        <v>254</v>
      </c>
      <c r="F88" s="136">
        <v>251</v>
      </c>
      <c r="G88" s="127">
        <f>F88-E88</f>
        <v>-3</v>
      </c>
      <c r="H88" s="127">
        <f>(F88/E88)*100</f>
        <v>98.818897637795274</v>
      </c>
    </row>
    <row r="89" spans="1:14" ht="30.75" customHeight="1">
      <c r="A89" s="122" t="s">
        <v>20</v>
      </c>
      <c r="B89" s="120" t="s">
        <v>38</v>
      </c>
      <c r="C89" s="137">
        <v>1</v>
      </c>
      <c r="D89" s="138">
        <f>E89</f>
        <v>1</v>
      </c>
      <c r="E89" s="138">
        <v>1</v>
      </c>
      <c r="F89" s="138">
        <v>1</v>
      </c>
      <c r="G89" s="128">
        <f t="shared" ref="G89:G103" si="25">F89-E89</f>
        <v>0</v>
      </c>
      <c r="H89" s="128">
        <f t="shared" ref="H89:H103" si="26">(F89/E89)*100</f>
        <v>100</v>
      </c>
    </row>
    <row r="90" spans="1:14" ht="30.75" customHeight="1">
      <c r="A90" s="122" t="s">
        <v>23</v>
      </c>
      <c r="B90" s="120" t="s">
        <v>39</v>
      </c>
      <c r="C90" s="137">
        <v>40</v>
      </c>
      <c r="D90" s="138">
        <f t="shared" ref="D90" si="27">E90</f>
        <v>41</v>
      </c>
      <c r="E90" s="138">
        <v>41</v>
      </c>
      <c r="F90" s="138">
        <v>41</v>
      </c>
      <c r="G90" s="128">
        <f t="shared" si="25"/>
        <v>0</v>
      </c>
      <c r="H90" s="128">
        <f t="shared" si="26"/>
        <v>100</v>
      </c>
    </row>
    <row r="91" spans="1:14" ht="28.5" customHeight="1">
      <c r="A91" s="122" t="s">
        <v>21</v>
      </c>
      <c r="B91" s="120" t="s">
        <v>40</v>
      </c>
      <c r="C91" s="137">
        <v>205</v>
      </c>
      <c r="D91" s="138">
        <v>209</v>
      </c>
      <c r="E91" s="138">
        <v>212</v>
      </c>
      <c r="F91" s="138">
        <v>209</v>
      </c>
      <c r="G91" s="128">
        <f t="shared" si="25"/>
        <v>-3</v>
      </c>
      <c r="H91" s="128">
        <f t="shared" si="26"/>
        <v>98.584905660377359</v>
      </c>
    </row>
    <row r="92" spans="1:14" ht="24.95" customHeight="1">
      <c r="A92" s="116" t="s">
        <v>83</v>
      </c>
      <c r="B92" s="117" t="s">
        <v>41</v>
      </c>
      <c r="C92" s="118">
        <f>SUM(C93:C95)</f>
        <v>13118.6</v>
      </c>
      <c r="D92" s="118">
        <f t="shared" ref="D92:F92" si="28">SUM(D93:D95)</f>
        <v>24341.899999999998</v>
      </c>
      <c r="E92" s="118">
        <f t="shared" si="28"/>
        <v>24320.400000000001</v>
      </c>
      <c r="F92" s="118">
        <f t="shared" si="28"/>
        <v>24341.899999999998</v>
      </c>
      <c r="G92" s="118">
        <f t="shared" si="25"/>
        <v>21.499999999996362</v>
      </c>
      <c r="H92" s="118">
        <f t="shared" si="26"/>
        <v>100.08840315126395</v>
      </c>
    </row>
    <row r="93" spans="1:14" s="110" customFormat="1" ht="33" customHeight="1">
      <c r="A93" s="122" t="s">
        <v>20</v>
      </c>
      <c r="B93" s="120">
        <v>8011</v>
      </c>
      <c r="C93" s="121">
        <f>261-50</f>
        <v>211</v>
      </c>
      <c r="D93" s="121">
        <v>213.5</v>
      </c>
      <c r="E93" s="121">
        <f>163.5+50</f>
        <v>213.5</v>
      </c>
      <c r="F93" s="121">
        <v>213.5</v>
      </c>
      <c r="G93" s="121">
        <f t="shared" si="25"/>
        <v>0</v>
      </c>
      <c r="H93" s="121">
        <f t="shared" si="26"/>
        <v>100</v>
      </c>
    </row>
    <row r="94" spans="1:14" ht="30.75" customHeight="1">
      <c r="A94" s="122" t="s">
        <v>23</v>
      </c>
      <c r="B94" s="120">
        <v>8012</v>
      </c>
      <c r="C94" s="121">
        <f>470-50+4000-2000-500</f>
        <v>1920</v>
      </c>
      <c r="D94" s="121">
        <v>3127.3</v>
      </c>
      <c r="E94" s="121">
        <f>2333.4+500-6.1+300</f>
        <v>3127.3</v>
      </c>
      <c r="F94" s="121">
        <v>3127.3</v>
      </c>
      <c r="G94" s="121">
        <f t="shared" si="25"/>
        <v>0</v>
      </c>
      <c r="H94" s="121">
        <f t="shared" si="26"/>
        <v>100</v>
      </c>
    </row>
    <row r="95" spans="1:14" ht="29.25" customHeight="1">
      <c r="A95" s="122" t="s">
        <v>21</v>
      </c>
      <c r="B95" s="120">
        <v>8013</v>
      </c>
      <c r="C95" s="121">
        <f>18395-4000-500-1407.4-4000+2000+500</f>
        <v>10987.6</v>
      </c>
      <c r="D95" s="121">
        <v>21001.1</v>
      </c>
      <c r="E95" s="121">
        <f>19280.4+1000+500+200-0.8</f>
        <v>20979.600000000002</v>
      </c>
      <c r="F95" s="121">
        <v>21001.1</v>
      </c>
      <c r="G95" s="121">
        <f t="shared" si="25"/>
        <v>21.499999999996362</v>
      </c>
      <c r="H95" s="121">
        <f t="shared" si="26"/>
        <v>100.10248050487138</v>
      </c>
    </row>
    <row r="96" spans="1:14" ht="33.75" customHeight="1">
      <c r="A96" s="116" t="s">
        <v>1</v>
      </c>
      <c r="B96" s="117">
        <v>8020</v>
      </c>
      <c r="C96" s="118">
        <f>SUM(C97:C99)</f>
        <v>13118.6</v>
      </c>
      <c r="D96" s="118">
        <f t="shared" ref="D96:F96" si="29">SUM(D97:D99)</f>
        <v>24341.899999999998</v>
      </c>
      <c r="E96" s="118">
        <f t="shared" si="29"/>
        <v>24320.399999999998</v>
      </c>
      <c r="F96" s="118">
        <f t="shared" si="29"/>
        <v>24341.899999999998</v>
      </c>
      <c r="G96" s="118">
        <f t="shared" si="25"/>
        <v>21.5</v>
      </c>
      <c r="H96" s="118">
        <f t="shared" si="26"/>
        <v>100.08840315126395</v>
      </c>
      <c r="I96" s="224">
        <v>13118.6</v>
      </c>
      <c r="J96" s="109">
        <v>24341.9</v>
      </c>
      <c r="K96" s="224">
        <v>24320.400000000001</v>
      </c>
      <c r="L96" s="109">
        <v>24341.9</v>
      </c>
      <c r="N96" s="109" t="s">
        <v>368</v>
      </c>
    </row>
    <row r="97" spans="1:8" ht="24" customHeight="1">
      <c r="A97" s="122" t="s">
        <v>20</v>
      </c>
      <c r="B97" s="120">
        <v>8021</v>
      </c>
      <c r="C97" s="121">
        <v>211</v>
      </c>
      <c r="D97" s="121">
        <f>E97</f>
        <v>213.5</v>
      </c>
      <c r="E97" s="121">
        <v>213.5</v>
      </c>
      <c r="F97" s="121">
        <v>213.5</v>
      </c>
      <c r="G97" s="121">
        <f t="shared" si="25"/>
        <v>0</v>
      </c>
      <c r="H97" s="121">
        <f t="shared" si="26"/>
        <v>100</v>
      </c>
    </row>
    <row r="98" spans="1:8" ht="29.25" customHeight="1">
      <c r="A98" s="122" t="s">
        <v>23</v>
      </c>
      <c r="B98" s="120">
        <v>8022</v>
      </c>
      <c r="C98" s="121">
        <v>1920</v>
      </c>
      <c r="D98" s="121">
        <v>3127.3</v>
      </c>
      <c r="E98" s="121">
        <v>3127.3</v>
      </c>
      <c r="F98" s="121">
        <v>3127.3</v>
      </c>
      <c r="G98" s="121">
        <f t="shared" si="25"/>
        <v>0</v>
      </c>
      <c r="H98" s="121">
        <f t="shared" si="26"/>
        <v>100</v>
      </c>
    </row>
    <row r="99" spans="1:8" ht="29.25" customHeight="1">
      <c r="A99" s="122" t="s">
        <v>21</v>
      </c>
      <c r="B99" s="120">
        <v>8023</v>
      </c>
      <c r="C99" s="121">
        <v>10987.6</v>
      </c>
      <c r="D99" s="121">
        <v>21001.1</v>
      </c>
      <c r="E99" s="121">
        <v>20979.599999999999</v>
      </c>
      <c r="F99" s="121">
        <v>21001.1</v>
      </c>
      <c r="G99" s="121">
        <f t="shared" si="25"/>
        <v>21.5</v>
      </c>
      <c r="H99" s="121">
        <f t="shared" si="26"/>
        <v>100.10248050487141</v>
      </c>
    </row>
    <row r="100" spans="1:8" ht="39.75" customHeight="1">
      <c r="A100" s="124" t="s">
        <v>56</v>
      </c>
      <c r="B100" s="135" t="s">
        <v>84</v>
      </c>
      <c r="C100" s="118">
        <f>(C96/C88)/12*100</f>
        <v>444.39701897018972</v>
      </c>
      <c r="D100" s="118">
        <f t="shared" ref="D100:F100" si="30">(D96/D88)/12*100</f>
        <v>808.1640106241698</v>
      </c>
      <c r="E100" s="118">
        <f>(E96/E88)/12*100</f>
        <v>797.91338582677156</v>
      </c>
      <c r="F100" s="118">
        <f t="shared" si="30"/>
        <v>808.1640106241698</v>
      </c>
      <c r="G100" s="118">
        <f t="shared" si="25"/>
        <v>10.250624797398245</v>
      </c>
      <c r="H100" s="118">
        <f t="shared" si="26"/>
        <v>101.28467888613962</v>
      </c>
    </row>
    <row r="101" spans="1:8" ht="29.25" customHeight="1">
      <c r="A101" s="122" t="s">
        <v>20</v>
      </c>
      <c r="B101" s="120">
        <v>8031</v>
      </c>
      <c r="C101" s="151">
        <f>(C97/C89)/6*1000</f>
        <v>35166.666666666664</v>
      </c>
      <c r="D101" s="121">
        <f t="shared" ref="C101:F103" si="31">(D97/D89)/6*1000</f>
        <v>35583.333333333336</v>
      </c>
      <c r="E101" s="121">
        <f t="shared" si="31"/>
        <v>35583.333333333336</v>
      </c>
      <c r="F101" s="121">
        <f t="shared" si="31"/>
        <v>35583.333333333336</v>
      </c>
      <c r="G101" s="121">
        <f t="shared" si="25"/>
        <v>0</v>
      </c>
      <c r="H101" s="121">
        <f t="shared" si="26"/>
        <v>100</v>
      </c>
    </row>
    <row r="102" spans="1:8" ht="25.5" customHeight="1">
      <c r="A102" s="122" t="s">
        <v>23</v>
      </c>
      <c r="B102" s="120">
        <v>8032</v>
      </c>
      <c r="C102" s="151">
        <f t="shared" si="31"/>
        <v>8000</v>
      </c>
      <c r="D102" s="121">
        <f t="shared" si="31"/>
        <v>12712.60162601626</v>
      </c>
      <c r="E102" s="121">
        <f t="shared" si="31"/>
        <v>12712.60162601626</v>
      </c>
      <c r="F102" s="121">
        <f t="shared" si="31"/>
        <v>12712.60162601626</v>
      </c>
      <c r="G102" s="121">
        <f t="shared" si="25"/>
        <v>0</v>
      </c>
      <c r="H102" s="121">
        <f t="shared" si="26"/>
        <v>100</v>
      </c>
    </row>
    <row r="103" spans="1:8" ht="30" customHeight="1">
      <c r="A103" s="122" t="s">
        <v>21</v>
      </c>
      <c r="B103" s="120">
        <v>8033</v>
      </c>
      <c r="C103" s="151">
        <f t="shared" si="31"/>
        <v>8933.0081300813017</v>
      </c>
      <c r="D103" s="195">
        <f t="shared" si="31"/>
        <v>16747.288676236043</v>
      </c>
      <c r="E103" s="121">
        <f t="shared" si="31"/>
        <v>16493.396226415094</v>
      </c>
      <c r="F103" s="195">
        <f t="shared" si="31"/>
        <v>16747.288676236043</v>
      </c>
      <c r="G103" s="121">
        <f t="shared" si="25"/>
        <v>253.89244982094897</v>
      </c>
      <c r="H103" s="121">
        <f t="shared" si="26"/>
        <v>101.53935821546763</v>
      </c>
    </row>
    <row r="104" spans="1:8" s="110" customFormat="1" ht="34.5" customHeight="1">
      <c r="A104" s="139"/>
      <c r="C104" s="140"/>
      <c r="D104" s="141"/>
      <c r="E104" s="142"/>
      <c r="F104" s="142"/>
      <c r="G104" s="142"/>
      <c r="H104" s="142"/>
    </row>
    <row r="105" spans="1:8" s="110" customFormat="1" ht="35.25" customHeight="1">
      <c r="A105" s="139"/>
      <c r="C105" s="140"/>
      <c r="D105" s="141"/>
      <c r="E105" s="142"/>
      <c r="F105" s="142"/>
      <c r="G105" s="142"/>
      <c r="H105" s="142"/>
    </row>
    <row r="106" spans="1:8" s="110" customFormat="1" ht="46.5" customHeight="1">
      <c r="A106" s="158" t="s">
        <v>288</v>
      </c>
      <c r="B106" s="143"/>
      <c r="C106" s="237"/>
      <c r="D106" s="238"/>
      <c r="E106" s="144"/>
      <c r="F106" s="144"/>
      <c r="G106" s="239" t="s">
        <v>134</v>
      </c>
      <c r="H106" s="239"/>
    </row>
    <row r="107" spans="1:8" s="110" customFormat="1" ht="36.75" customHeight="1">
      <c r="A107" s="110" t="s">
        <v>9</v>
      </c>
      <c r="B107" s="109"/>
      <c r="C107" s="235" t="s">
        <v>10</v>
      </c>
      <c r="D107" s="235"/>
      <c r="E107" s="111"/>
      <c r="F107" s="111"/>
      <c r="G107" s="235" t="s">
        <v>15</v>
      </c>
      <c r="H107" s="235"/>
    </row>
    <row r="108" spans="1:8" s="110" customFormat="1" ht="36.75" customHeight="1">
      <c r="A108" s="145"/>
      <c r="E108" s="109"/>
      <c r="F108" s="109"/>
      <c r="G108" s="109"/>
      <c r="H108" s="109"/>
    </row>
    <row r="109" spans="1:8" s="110" customFormat="1" ht="34.5" customHeight="1">
      <c r="A109" s="145"/>
      <c r="E109" s="109"/>
      <c r="F109" s="109"/>
      <c r="G109" s="109"/>
      <c r="H109" s="109"/>
    </row>
    <row r="110" spans="1:8" s="110" customFormat="1" ht="34.5" customHeight="1">
      <c r="A110" s="145"/>
      <c r="E110" s="109"/>
      <c r="F110" s="109"/>
      <c r="G110" s="109"/>
      <c r="H110" s="109"/>
    </row>
    <row r="111" spans="1:8" s="110" customFormat="1" ht="86.25" customHeight="1">
      <c r="A111" s="145"/>
      <c r="E111" s="109"/>
      <c r="F111" s="109"/>
      <c r="G111" s="109"/>
      <c r="H111" s="109"/>
    </row>
    <row r="112" spans="1:8" s="110" customFormat="1" ht="27.75" customHeight="1">
      <c r="A112" s="145"/>
      <c r="E112" s="109"/>
      <c r="F112" s="109"/>
      <c r="G112" s="109"/>
      <c r="H112" s="109"/>
    </row>
    <row r="113" spans="1:8" s="110" customFormat="1" ht="27.75" customHeight="1">
      <c r="A113" s="145"/>
      <c r="E113" s="109"/>
      <c r="F113" s="109"/>
      <c r="G113" s="109"/>
      <c r="H113" s="109"/>
    </row>
    <row r="114" spans="1:8" s="110" customFormat="1" ht="27.75" customHeight="1">
      <c r="A114" s="145"/>
      <c r="E114" s="109"/>
      <c r="F114" s="109"/>
      <c r="G114" s="109"/>
      <c r="H114" s="109"/>
    </row>
    <row r="115" spans="1:8" s="110" customFormat="1" ht="27.75" customHeight="1">
      <c r="A115" s="145"/>
      <c r="E115" s="109"/>
      <c r="F115" s="109"/>
      <c r="G115" s="109"/>
      <c r="H115" s="109"/>
    </row>
    <row r="116" spans="1:8" s="110" customFormat="1" ht="27.75" customHeight="1">
      <c r="A116" s="145"/>
      <c r="E116" s="109"/>
      <c r="F116" s="109"/>
      <c r="G116" s="109"/>
      <c r="H116" s="109"/>
    </row>
    <row r="117" spans="1:8" s="110" customFormat="1" ht="27.75" customHeight="1">
      <c r="A117" s="145"/>
      <c r="E117" s="109"/>
      <c r="F117" s="109"/>
      <c r="G117" s="109"/>
      <c r="H117" s="109"/>
    </row>
    <row r="118" spans="1:8" s="110" customFormat="1" ht="27.75" customHeight="1">
      <c r="A118" s="145"/>
      <c r="E118" s="109"/>
      <c r="F118" s="109"/>
      <c r="G118" s="109"/>
      <c r="H118" s="109"/>
    </row>
    <row r="119" spans="1:8" s="110" customFormat="1" ht="27.75" customHeight="1">
      <c r="A119" s="145"/>
      <c r="E119" s="109"/>
      <c r="F119" s="109"/>
      <c r="G119" s="109"/>
      <c r="H119" s="109"/>
    </row>
    <row r="120" spans="1:8" s="110" customFormat="1" ht="27.75" customHeight="1">
      <c r="A120" s="145"/>
      <c r="E120" s="109"/>
      <c r="F120" s="109"/>
      <c r="G120" s="109"/>
      <c r="H120" s="109"/>
    </row>
    <row r="121" spans="1:8" s="110" customFormat="1" ht="27.75" customHeight="1">
      <c r="A121" s="145"/>
      <c r="E121" s="109"/>
      <c r="F121" s="109"/>
      <c r="G121" s="109"/>
      <c r="H121" s="109"/>
    </row>
    <row r="122" spans="1:8" s="110" customFormat="1" ht="27.75" customHeight="1">
      <c r="A122" s="145"/>
      <c r="E122" s="109"/>
      <c r="F122" s="109"/>
      <c r="G122" s="109"/>
      <c r="H122" s="109"/>
    </row>
    <row r="123" spans="1:8" s="110" customFormat="1" ht="59.25" customHeight="1">
      <c r="A123" s="145"/>
      <c r="E123" s="109"/>
      <c r="F123" s="109"/>
      <c r="G123" s="109"/>
      <c r="H123" s="109"/>
    </row>
    <row r="124" spans="1:8" s="110" customFormat="1" ht="27.75" customHeight="1">
      <c r="A124" s="145"/>
      <c r="E124" s="109"/>
      <c r="F124" s="109"/>
      <c r="G124" s="109"/>
      <c r="H124" s="109"/>
    </row>
    <row r="125" spans="1:8" s="110" customFormat="1" ht="27.75" customHeight="1">
      <c r="A125" s="145"/>
      <c r="E125" s="109"/>
      <c r="F125" s="109"/>
      <c r="G125" s="109"/>
      <c r="H125" s="109"/>
    </row>
    <row r="126" spans="1:8" s="110" customFormat="1" ht="27.75" customHeight="1">
      <c r="A126" s="145"/>
      <c r="E126" s="109"/>
      <c r="F126" s="109"/>
      <c r="G126" s="109"/>
      <c r="H126" s="109"/>
    </row>
    <row r="127" spans="1:8" s="110" customFormat="1" ht="30.75" customHeight="1">
      <c r="A127" s="145"/>
      <c r="E127" s="109"/>
      <c r="F127" s="109"/>
      <c r="G127" s="109"/>
      <c r="H127" s="109"/>
    </row>
    <row r="128" spans="1:8" s="110" customFormat="1" ht="30.75" customHeight="1">
      <c r="A128" s="145"/>
      <c r="E128" s="109"/>
      <c r="F128" s="109"/>
      <c r="G128" s="109"/>
      <c r="H128" s="109"/>
    </row>
    <row r="129" spans="1:8" s="110" customFormat="1" ht="30.75" customHeight="1">
      <c r="A129" s="145"/>
      <c r="E129" s="109"/>
      <c r="F129" s="109"/>
      <c r="G129" s="109"/>
      <c r="H129" s="109"/>
    </row>
    <row r="130" spans="1:8" s="110" customFormat="1" ht="30.75" customHeight="1">
      <c r="A130" s="145"/>
      <c r="E130" s="109"/>
      <c r="F130" s="109"/>
      <c r="G130" s="109"/>
      <c r="H130" s="109"/>
    </row>
    <row r="131" spans="1:8" s="110" customFormat="1" ht="30.75" customHeight="1">
      <c r="A131" s="145"/>
      <c r="E131" s="109"/>
      <c r="F131" s="109"/>
      <c r="G131" s="109"/>
      <c r="H131" s="109"/>
    </row>
    <row r="132" spans="1:8" s="110" customFormat="1" ht="30.75" customHeight="1">
      <c r="A132" s="145"/>
      <c r="E132" s="109"/>
      <c r="F132" s="109"/>
      <c r="G132" s="109"/>
      <c r="H132" s="109"/>
    </row>
    <row r="133" spans="1:8" s="110" customFormat="1" ht="30.75" customHeight="1">
      <c r="A133" s="145"/>
      <c r="E133" s="109"/>
      <c r="F133" s="109"/>
      <c r="G133" s="109"/>
      <c r="H133" s="109"/>
    </row>
    <row r="134" spans="1:8" s="110" customFormat="1">
      <c r="A134" s="145"/>
      <c r="E134" s="109"/>
      <c r="F134" s="109"/>
      <c r="G134" s="109"/>
      <c r="H134" s="109"/>
    </row>
    <row r="135" spans="1:8" s="110" customFormat="1">
      <c r="A135" s="145"/>
      <c r="E135" s="109"/>
      <c r="F135" s="109"/>
      <c r="G135" s="109"/>
      <c r="H135" s="109"/>
    </row>
    <row r="136" spans="1:8" s="110" customFormat="1" ht="28.5" customHeight="1">
      <c r="A136" s="145"/>
      <c r="E136" s="109"/>
      <c r="F136" s="109"/>
      <c r="G136" s="109"/>
      <c r="H136" s="109"/>
    </row>
    <row r="137" spans="1:8" s="110" customFormat="1">
      <c r="A137" s="145"/>
      <c r="E137" s="109"/>
      <c r="F137" s="109"/>
      <c r="G137" s="109"/>
      <c r="H137" s="109"/>
    </row>
    <row r="138" spans="1:8" s="110" customFormat="1">
      <c r="A138" s="145"/>
      <c r="E138" s="109"/>
      <c r="F138" s="109"/>
      <c r="G138" s="109"/>
      <c r="H138" s="109"/>
    </row>
    <row r="139" spans="1:8" s="110" customFormat="1">
      <c r="A139" s="145"/>
      <c r="E139" s="109"/>
      <c r="F139" s="109"/>
      <c r="G139" s="109"/>
      <c r="H139" s="109"/>
    </row>
    <row r="140" spans="1:8" s="110" customFormat="1">
      <c r="A140" s="145"/>
      <c r="E140" s="109"/>
      <c r="F140" s="109"/>
      <c r="G140" s="109"/>
      <c r="H140" s="109"/>
    </row>
    <row r="141" spans="1:8" s="110" customFormat="1">
      <c r="A141" s="145"/>
      <c r="E141" s="109"/>
      <c r="F141" s="109"/>
      <c r="G141" s="109"/>
      <c r="H141" s="109"/>
    </row>
    <row r="142" spans="1:8" s="110" customFormat="1">
      <c r="A142" s="145"/>
      <c r="E142" s="109"/>
      <c r="F142" s="109"/>
      <c r="G142" s="109"/>
      <c r="H142" s="109"/>
    </row>
    <row r="143" spans="1:8" s="110" customFormat="1">
      <c r="A143" s="145"/>
      <c r="E143" s="109"/>
      <c r="F143" s="109"/>
      <c r="G143" s="109"/>
      <c r="H143" s="109"/>
    </row>
    <row r="144" spans="1:8" s="110" customFormat="1">
      <c r="A144" s="145"/>
      <c r="E144" s="109"/>
      <c r="F144" s="109"/>
      <c r="G144" s="109"/>
      <c r="H144" s="109"/>
    </row>
    <row r="145" spans="1:8" s="110" customFormat="1">
      <c r="A145" s="145"/>
      <c r="E145" s="109"/>
      <c r="F145" s="109"/>
      <c r="G145" s="109"/>
      <c r="H145" s="109"/>
    </row>
    <row r="146" spans="1:8" s="110" customFormat="1">
      <c r="A146" s="145"/>
      <c r="E146" s="109"/>
      <c r="F146" s="109"/>
      <c r="G146" s="109"/>
      <c r="H146" s="109"/>
    </row>
    <row r="147" spans="1:8" s="110" customFormat="1">
      <c r="A147" s="145"/>
      <c r="E147" s="109"/>
      <c r="F147" s="109"/>
      <c r="G147" s="109"/>
      <c r="H147" s="109"/>
    </row>
    <row r="148" spans="1:8" s="110" customFormat="1">
      <c r="A148" s="145"/>
      <c r="E148" s="109"/>
      <c r="F148" s="109"/>
      <c r="G148" s="109"/>
      <c r="H148" s="109"/>
    </row>
    <row r="149" spans="1:8" s="110" customFormat="1">
      <c r="A149" s="145"/>
      <c r="E149" s="109"/>
      <c r="F149" s="109"/>
      <c r="G149" s="109"/>
      <c r="H149" s="109"/>
    </row>
    <row r="150" spans="1:8" s="110" customFormat="1">
      <c r="A150" s="145"/>
      <c r="E150" s="109"/>
      <c r="F150" s="109"/>
      <c r="G150" s="109"/>
      <c r="H150" s="109"/>
    </row>
    <row r="151" spans="1:8" s="110" customFormat="1">
      <c r="A151" s="145"/>
      <c r="E151" s="109"/>
      <c r="F151" s="109"/>
      <c r="G151" s="109"/>
      <c r="H151" s="109"/>
    </row>
    <row r="152" spans="1:8" s="110" customFormat="1">
      <c r="A152" s="145"/>
      <c r="E152" s="109"/>
      <c r="F152" s="109"/>
      <c r="G152" s="109"/>
      <c r="H152" s="109"/>
    </row>
    <row r="153" spans="1:8" s="110" customFormat="1">
      <c r="A153" s="145"/>
      <c r="E153" s="109"/>
      <c r="F153" s="109"/>
      <c r="G153" s="109"/>
      <c r="H153" s="109"/>
    </row>
    <row r="154" spans="1:8" s="110" customFormat="1">
      <c r="A154" s="145"/>
      <c r="E154" s="109"/>
      <c r="F154" s="109"/>
      <c r="G154" s="109"/>
      <c r="H154" s="109"/>
    </row>
    <row r="155" spans="1:8" s="110" customFormat="1">
      <c r="A155" s="145"/>
      <c r="E155" s="109"/>
      <c r="F155" s="109"/>
      <c r="G155" s="109"/>
      <c r="H155" s="109"/>
    </row>
    <row r="156" spans="1:8" s="110" customFormat="1">
      <c r="A156" s="145"/>
      <c r="E156" s="109"/>
      <c r="F156" s="109"/>
      <c r="G156" s="109"/>
      <c r="H156" s="109"/>
    </row>
    <row r="157" spans="1:8" s="110" customFormat="1">
      <c r="A157" s="145"/>
      <c r="E157" s="109"/>
      <c r="F157" s="109"/>
      <c r="G157" s="109"/>
      <c r="H157" s="109"/>
    </row>
    <row r="158" spans="1:8" s="110" customFormat="1">
      <c r="A158" s="145"/>
      <c r="E158" s="109"/>
      <c r="F158" s="109"/>
      <c r="G158" s="109"/>
      <c r="H158" s="109"/>
    </row>
    <row r="159" spans="1:8" s="110" customFormat="1">
      <c r="A159" s="145"/>
      <c r="E159" s="109"/>
      <c r="F159" s="109"/>
      <c r="G159" s="109"/>
      <c r="H159" s="109"/>
    </row>
    <row r="160" spans="1:8" s="110" customFormat="1">
      <c r="A160" s="145"/>
      <c r="E160" s="109"/>
      <c r="F160" s="109"/>
      <c r="G160" s="109"/>
      <c r="H160" s="109"/>
    </row>
    <row r="161" spans="1:8" s="110" customFormat="1">
      <c r="A161" s="145"/>
      <c r="E161" s="109"/>
      <c r="F161" s="109"/>
      <c r="G161" s="109"/>
      <c r="H161" s="109"/>
    </row>
    <row r="162" spans="1:8" s="110" customFormat="1">
      <c r="A162" s="145"/>
      <c r="E162" s="109"/>
      <c r="F162" s="109"/>
      <c r="G162" s="109"/>
      <c r="H162" s="109"/>
    </row>
    <row r="163" spans="1:8" s="110" customFormat="1">
      <c r="A163" s="145"/>
      <c r="E163" s="109"/>
      <c r="F163" s="109"/>
      <c r="G163" s="109"/>
      <c r="H163" s="109"/>
    </row>
    <row r="164" spans="1:8" s="110" customFormat="1">
      <c r="A164" s="145"/>
      <c r="E164" s="109"/>
      <c r="F164" s="109"/>
      <c r="G164" s="109"/>
      <c r="H164" s="109"/>
    </row>
    <row r="165" spans="1:8" s="110" customFormat="1">
      <c r="A165" s="145"/>
      <c r="E165" s="109"/>
      <c r="F165" s="109"/>
      <c r="G165" s="109"/>
      <c r="H165" s="109"/>
    </row>
    <row r="166" spans="1:8" s="110" customFormat="1">
      <c r="A166" s="145"/>
      <c r="E166" s="109"/>
      <c r="F166" s="109"/>
      <c r="G166" s="109"/>
      <c r="H166" s="109"/>
    </row>
    <row r="167" spans="1:8" s="110" customFormat="1">
      <c r="A167" s="145"/>
      <c r="E167" s="109"/>
      <c r="F167" s="109"/>
      <c r="G167" s="109"/>
      <c r="H167" s="109"/>
    </row>
    <row r="168" spans="1:8" s="110" customFormat="1">
      <c r="A168" s="145"/>
      <c r="E168" s="109"/>
      <c r="F168" s="109"/>
      <c r="G168" s="109"/>
      <c r="H168" s="109"/>
    </row>
    <row r="169" spans="1:8" s="110" customFormat="1">
      <c r="A169" s="145"/>
      <c r="E169" s="109"/>
      <c r="F169" s="109"/>
      <c r="G169" s="109"/>
      <c r="H169" s="109"/>
    </row>
    <row r="170" spans="1:8" s="110" customFormat="1">
      <c r="A170" s="145"/>
      <c r="E170" s="109"/>
      <c r="F170" s="109"/>
      <c r="G170" s="109"/>
      <c r="H170" s="109"/>
    </row>
    <row r="171" spans="1:8" s="110" customFormat="1">
      <c r="A171" s="145"/>
      <c r="E171" s="109"/>
      <c r="F171" s="109"/>
      <c r="G171" s="109"/>
      <c r="H171" s="109"/>
    </row>
    <row r="172" spans="1:8" s="110" customFormat="1">
      <c r="A172" s="145"/>
      <c r="E172" s="109"/>
      <c r="F172" s="109"/>
      <c r="G172" s="109"/>
      <c r="H172" s="109"/>
    </row>
    <row r="173" spans="1:8" s="110" customFormat="1">
      <c r="A173" s="145"/>
      <c r="E173" s="109"/>
      <c r="F173" s="109"/>
      <c r="G173" s="109"/>
      <c r="H173" s="109"/>
    </row>
    <row r="174" spans="1:8" s="110" customFormat="1">
      <c r="A174" s="145"/>
      <c r="E174" s="109"/>
      <c r="F174" s="109"/>
      <c r="G174" s="109"/>
      <c r="H174" s="109"/>
    </row>
    <row r="175" spans="1:8" s="110" customFormat="1">
      <c r="A175" s="145"/>
      <c r="E175" s="109"/>
      <c r="F175" s="109"/>
      <c r="G175" s="109"/>
      <c r="H175" s="109"/>
    </row>
    <row r="176" spans="1:8" s="110" customFormat="1">
      <c r="A176" s="145"/>
      <c r="E176" s="109"/>
      <c r="F176" s="109"/>
      <c r="G176" s="109"/>
      <c r="H176" s="109"/>
    </row>
    <row r="177" spans="1:8" s="110" customFormat="1">
      <c r="A177" s="145"/>
      <c r="E177" s="109"/>
      <c r="F177" s="109"/>
      <c r="G177" s="109"/>
      <c r="H177" s="109"/>
    </row>
    <row r="178" spans="1:8" s="110" customFormat="1">
      <c r="A178" s="145"/>
      <c r="E178" s="109"/>
      <c r="F178" s="109"/>
      <c r="G178" s="109"/>
      <c r="H178" s="109"/>
    </row>
    <row r="179" spans="1:8" s="110" customFormat="1">
      <c r="A179" s="145"/>
      <c r="E179" s="109"/>
      <c r="F179" s="109"/>
      <c r="G179" s="109"/>
      <c r="H179" s="109"/>
    </row>
    <row r="180" spans="1:8" s="110" customFormat="1">
      <c r="A180" s="145"/>
      <c r="E180" s="109"/>
      <c r="F180" s="109"/>
      <c r="G180" s="109"/>
      <c r="H180" s="109"/>
    </row>
    <row r="181" spans="1:8" s="110" customFormat="1">
      <c r="A181" s="145"/>
      <c r="E181" s="109"/>
      <c r="F181" s="109"/>
      <c r="G181" s="109"/>
      <c r="H181" s="109"/>
    </row>
    <row r="182" spans="1:8" s="110" customFormat="1">
      <c r="A182" s="145"/>
      <c r="E182" s="109"/>
      <c r="F182" s="109"/>
      <c r="G182" s="109"/>
      <c r="H182" s="109"/>
    </row>
    <row r="183" spans="1:8" s="110" customFormat="1">
      <c r="A183" s="145"/>
      <c r="E183" s="109"/>
      <c r="F183" s="109"/>
      <c r="G183" s="109"/>
      <c r="H183" s="109"/>
    </row>
    <row r="184" spans="1:8" s="110" customFormat="1">
      <c r="A184" s="145"/>
      <c r="E184" s="109"/>
      <c r="F184" s="109"/>
      <c r="G184" s="109"/>
      <c r="H184" s="109"/>
    </row>
    <row r="185" spans="1:8" s="110" customFormat="1">
      <c r="A185" s="145"/>
      <c r="E185" s="109"/>
      <c r="F185" s="109"/>
      <c r="G185" s="109"/>
      <c r="H185" s="109"/>
    </row>
    <row r="186" spans="1:8" s="110" customFormat="1">
      <c r="A186" s="145"/>
      <c r="E186" s="109"/>
      <c r="F186" s="109"/>
      <c r="G186" s="109"/>
      <c r="H186" s="109"/>
    </row>
    <row r="187" spans="1:8" s="110" customFormat="1">
      <c r="A187" s="145"/>
      <c r="E187" s="109"/>
      <c r="F187" s="109"/>
      <c r="G187" s="109"/>
      <c r="H187" s="109"/>
    </row>
    <row r="188" spans="1:8" s="110" customFormat="1">
      <c r="A188" s="145"/>
      <c r="E188" s="109"/>
      <c r="F188" s="109"/>
      <c r="G188" s="109"/>
      <c r="H188" s="109"/>
    </row>
    <row r="189" spans="1:8" s="110" customFormat="1">
      <c r="A189" s="145"/>
      <c r="E189" s="109"/>
      <c r="F189" s="109"/>
      <c r="G189" s="109"/>
      <c r="H189" s="109"/>
    </row>
    <row r="190" spans="1:8" s="110" customFormat="1">
      <c r="A190" s="145"/>
      <c r="E190" s="109"/>
      <c r="F190" s="109"/>
      <c r="G190" s="109"/>
      <c r="H190" s="109"/>
    </row>
    <row r="191" spans="1:8" s="110" customFormat="1">
      <c r="A191" s="145"/>
      <c r="E191" s="109"/>
      <c r="F191" s="109"/>
      <c r="G191" s="109"/>
      <c r="H191" s="109"/>
    </row>
    <row r="192" spans="1:8" s="110" customFormat="1">
      <c r="A192" s="145"/>
      <c r="E192" s="109"/>
      <c r="F192" s="109"/>
      <c r="G192" s="109"/>
      <c r="H192" s="109"/>
    </row>
    <row r="193" spans="1:8" s="110" customFormat="1">
      <c r="A193" s="145"/>
      <c r="E193" s="109"/>
      <c r="F193" s="109"/>
      <c r="G193" s="109"/>
      <c r="H193" s="109"/>
    </row>
    <row r="194" spans="1:8" s="110" customFormat="1">
      <c r="A194" s="145"/>
      <c r="E194" s="109"/>
      <c r="F194" s="109"/>
      <c r="G194" s="109"/>
      <c r="H194" s="109"/>
    </row>
    <row r="195" spans="1:8" s="110" customFormat="1">
      <c r="A195" s="145"/>
      <c r="E195" s="109"/>
      <c r="F195" s="109"/>
      <c r="G195" s="109"/>
      <c r="H195" s="109"/>
    </row>
    <row r="196" spans="1:8" s="110" customFormat="1">
      <c r="A196" s="145"/>
      <c r="E196" s="109"/>
      <c r="F196" s="109"/>
      <c r="G196" s="109"/>
      <c r="H196" s="109"/>
    </row>
    <row r="197" spans="1:8" s="110" customFormat="1">
      <c r="A197" s="145"/>
      <c r="E197" s="109"/>
      <c r="F197" s="109"/>
      <c r="G197" s="109"/>
      <c r="H197" s="109"/>
    </row>
    <row r="198" spans="1:8" s="110" customFormat="1">
      <c r="A198" s="145"/>
      <c r="E198" s="109"/>
      <c r="F198" s="109"/>
      <c r="G198" s="109"/>
      <c r="H198" s="109"/>
    </row>
    <row r="199" spans="1:8" s="110" customFormat="1">
      <c r="A199" s="145"/>
      <c r="E199" s="109"/>
      <c r="F199" s="109"/>
      <c r="G199" s="109"/>
      <c r="H199" s="109"/>
    </row>
    <row r="200" spans="1:8" s="110" customFormat="1">
      <c r="A200" s="145"/>
      <c r="E200" s="109"/>
      <c r="F200" s="109"/>
      <c r="G200" s="109"/>
      <c r="H200" s="109"/>
    </row>
    <row r="201" spans="1:8" s="110" customFormat="1">
      <c r="A201" s="145"/>
      <c r="E201" s="109"/>
      <c r="F201" s="109"/>
      <c r="G201" s="109"/>
      <c r="H201" s="109"/>
    </row>
    <row r="202" spans="1:8" s="110" customFormat="1">
      <c r="A202" s="145"/>
      <c r="E202" s="109"/>
      <c r="F202" s="109"/>
      <c r="G202" s="109"/>
      <c r="H202" s="109"/>
    </row>
    <row r="203" spans="1:8" s="110" customFormat="1">
      <c r="A203" s="145"/>
      <c r="E203" s="109"/>
      <c r="F203" s="109"/>
      <c r="G203" s="109"/>
      <c r="H203" s="109"/>
    </row>
    <row r="204" spans="1:8" s="110" customFormat="1">
      <c r="A204" s="145"/>
      <c r="E204" s="109"/>
      <c r="F204" s="109"/>
      <c r="G204" s="109"/>
      <c r="H204" s="109"/>
    </row>
    <row r="205" spans="1:8" s="110" customFormat="1">
      <c r="A205" s="145"/>
      <c r="E205" s="109"/>
      <c r="F205" s="109"/>
      <c r="G205" s="109"/>
      <c r="H205" s="109"/>
    </row>
    <row r="206" spans="1:8" s="110" customFormat="1">
      <c r="A206" s="145"/>
      <c r="E206" s="109"/>
      <c r="F206" s="109"/>
      <c r="G206" s="109"/>
      <c r="H206" s="109"/>
    </row>
    <row r="207" spans="1:8" s="110" customFormat="1">
      <c r="A207" s="145"/>
      <c r="E207" s="109"/>
      <c r="F207" s="109"/>
      <c r="G207" s="109"/>
      <c r="H207" s="109"/>
    </row>
    <row r="208" spans="1:8" s="110" customFormat="1">
      <c r="A208" s="145"/>
      <c r="E208" s="109"/>
      <c r="F208" s="109"/>
      <c r="G208" s="109"/>
      <c r="H208" s="109"/>
    </row>
    <row r="209" spans="1:8" s="110" customFormat="1">
      <c r="A209" s="145"/>
      <c r="E209" s="109"/>
      <c r="F209" s="109"/>
      <c r="G209" s="109"/>
      <c r="H209" s="109"/>
    </row>
    <row r="210" spans="1:8" s="110" customFormat="1">
      <c r="A210" s="145"/>
      <c r="E210" s="109"/>
      <c r="F210" s="109"/>
      <c r="G210" s="109"/>
      <c r="H210" s="109"/>
    </row>
    <row r="211" spans="1:8" s="110" customFormat="1">
      <c r="A211" s="145"/>
      <c r="E211" s="109"/>
      <c r="F211" s="109"/>
      <c r="G211" s="109"/>
      <c r="H211" s="109"/>
    </row>
    <row r="212" spans="1:8" s="110" customFormat="1">
      <c r="A212" s="145"/>
      <c r="E212" s="109"/>
      <c r="F212" s="109"/>
      <c r="G212" s="109"/>
      <c r="H212" s="109"/>
    </row>
    <row r="213" spans="1:8" s="110" customFormat="1">
      <c r="A213" s="145"/>
      <c r="E213" s="109"/>
      <c r="F213" s="109"/>
      <c r="G213" s="109"/>
      <c r="H213" s="109"/>
    </row>
    <row r="214" spans="1:8" s="110" customFormat="1">
      <c r="A214" s="145"/>
      <c r="E214" s="109"/>
      <c r="F214" s="109"/>
      <c r="G214" s="109"/>
      <c r="H214" s="109"/>
    </row>
    <row r="215" spans="1:8" s="110" customFormat="1">
      <c r="A215" s="145"/>
      <c r="E215" s="109"/>
      <c r="F215" s="109"/>
      <c r="G215" s="109"/>
      <c r="H215" s="109"/>
    </row>
    <row r="216" spans="1:8" s="110" customFormat="1">
      <c r="A216" s="145"/>
      <c r="E216" s="109"/>
      <c r="F216" s="109"/>
      <c r="G216" s="109"/>
      <c r="H216" s="109"/>
    </row>
    <row r="217" spans="1:8" s="110" customFormat="1">
      <c r="A217" s="145"/>
      <c r="E217" s="109"/>
      <c r="F217" s="109"/>
      <c r="G217" s="109"/>
      <c r="H217" s="109"/>
    </row>
    <row r="218" spans="1:8" s="110" customFormat="1">
      <c r="A218" s="145"/>
      <c r="E218" s="109"/>
      <c r="F218" s="109"/>
      <c r="G218" s="109"/>
      <c r="H218" s="109"/>
    </row>
    <row r="219" spans="1:8" s="110" customFormat="1">
      <c r="A219" s="145"/>
      <c r="E219" s="109"/>
      <c r="F219" s="109"/>
      <c r="G219" s="109"/>
      <c r="H219" s="109"/>
    </row>
    <row r="220" spans="1:8" s="110" customFormat="1">
      <c r="A220" s="145"/>
      <c r="E220" s="109"/>
      <c r="F220" s="109"/>
      <c r="G220" s="109"/>
      <c r="H220" s="109"/>
    </row>
    <row r="221" spans="1:8" s="110" customFormat="1">
      <c r="A221" s="145"/>
      <c r="E221" s="109"/>
      <c r="F221" s="109"/>
      <c r="G221" s="109"/>
      <c r="H221" s="109"/>
    </row>
    <row r="222" spans="1:8" s="110" customFormat="1">
      <c r="A222" s="145"/>
      <c r="E222" s="109"/>
      <c r="F222" s="109"/>
      <c r="G222" s="109"/>
      <c r="H222" s="109"/>
    </row>
    <row r="223" spans="1:8" s="110" customFormat="1">
      <c r="A223" s="145"/>
      <c r="E223" s="109"/>
      <c r="F223" s="109"/>
      <c r="G223" s="109"/>
      <c r="H223" s="109"/>
    </row>
    <row r="224" spans="1:8" s="110" customFormat="1">
      <c r="A224" s="145"/>
      <c r="E224" s="109"/>
      <c r="F224" s="109"/>
      <c r="G224" s="109"/>
      <c r="H224" s="109"/>
    </row>
    <row r="225" spans="1:8" s="110" customFormat="1">
      <c r="A225" s="145"/>
      <c r="E225" s="109"/>
      <c r="F225" s="109"/>
      <c r="G225" s="109"/>
      <c r="H225" s="109"/>
    </row>
    <row r="226" spans="1:8" s="110" customFormat="1">
      <c r="A226" s="145"/>
      <c r="E226" s="109"/>
      <c r="F226" s="109"/>
      <c r="G226" s="109"/>
      <c r="H226" s="109"/>
    </row>
    <row r="227" spans="1:8" s="110" customFormat="1">
      <c r="A227" s="145"/>
      <c r="E227" s="109"/>
      <c r="F227" s="109"/>
      <c r="G227" s="109"/>
      <c r="H227" s="109"/>
    </row>
    <row r="228" spans="1:8" s="110" customFormat="1">
      <c r="A228" s="145"/>
      <c r="E228" s="109"/>
      <c r="F228" s="109"/>
      <c r="G228" s="109"/>
      <c r="H228" s="109"/>
    </row>
    <row r="229" spans="1:8" s="110" customFormat="1">
      <c r="A229" s="145"/>
      <c r="E229" s="109"/>
      <c r="F229" s="109"/>
      <c r="G229" s="109"/>
      <c r="H229" s="109"/>
    </row>
    <row r="230" spans="1:8" s="110" customFormat="1">
      <c r="A230" s="145"/>
      <c r="E230" s="109"/>
      <c r="F230" s="109"/>
      <c r="G230" s="109"/>
      <c r="H230" s="109"/>
    </row>
    <row r="231" spans="1:8" s="110" customFormat="1">
      <c r="A231" s="145"/>
      <c r="E231" s="109"/>
      <c r="F231" s="109"/>
      <c r="G231" s="109"/>
      <c r="H231" s="109"/>
    </row>
    <row r="232" spans="1:8" s="110" customFormat="1">
      <c r="A232" s="145"/>
      <c r="E232" s="109"/>
      <c r="F232" s="109"/>
      <c r="G232" s="109"/>
      <c r="H232" s="109"/>
    </row>
    <row r="233" spans="1:8" s="110" customFormat="1">
      <c r="A233" s="145"/>
      <c r="E233" s="109"/>
      <c r="F233" s="109"/>
      <c r="G233" s="109"/>
      <c r="H233" s="109"/>
    </row>
    <row r="234" spans="1:8" s="110" customFormat="1">
      <c r="A234" s="145"/>
      <c r="E234" s="109"/>
      <c r="F234" s="109"/>
      <c r="G234" s="109"/>
      <c r="H234" s="109"/>
    </row>
    <row r="235" spans="1:8" s="110" customFormat="1">
      <c r="A235" s="145"/>
      <c r="E235" s="109"/>
      <c r="F235" s="109"/>
      <c r="G235" s="109"/>
      <c r="H235" s="109"/>
    </row>
    <row r="236" spans="1:8" s="110" customFormat="1">
      <c r="A236" s="145"/>
      <c r="E236" s="109"/>
      <c r="F236" s="109"/>
      <c r="G236" s="109"/>
      <c r="H236" s="109"/>
    </row>
    <row r="237" spans="1:8" s="110" customFormat="1">
      <c r="A237" s="145"/>
      <c r="E237" s="109"/>
      <c r="F237" s="109"/>
      <c r="G237" s="109"/>
      <c r="H237" s="109"/>
    </row>
    <row r="238" spans="1:8" s="110" customFormat="1">
      <c r="A238" s="145"/>
      <c r="E238" s="109"/>
      <c r="F238" s="109"/>
      <c r="G238" s="109"/>
      <c r="H238" s="109"/>
    </row>
    <row r="239" spans="1:8" s="110" customFormat="1">
      <c r="A239" s="145"/>
      <c r="E239" s="109"/>
      <c r="F239" s="109"/>
      <c r="G239" s="109"/>
      <c r="H239" s="109"/>
    </row>
    <row r="240" spans="1:8" s="110" customFormat="1">
      <c r="A240" s="145"/>
      <c r="E240" s="109"/>
      <c r="F240" s="109"/>
      <c r="G240" s="109"/>
      <c r="H240" s="109"/>
    </row>
    <row r="241" spans="1:8" s="110" customFormat="1">
      <c r="A241" s="145"/>
      <c r="E241" s="109"/>
      <c r="F241" s="109"/>
      <c r="G241" s="109"/>
      <c r="H241" s="109"/>
    </row>
    <row r="242" spans="1:8" s="110" customFormat="1">
      <c r="A242" s="145"/>
      <c r="E242" s="109"/>
      <c r="F242" s="109"/>
      <c r="G242" s="109"/>
      <c r="H242" s="109"/>
    </row>
    <row r="243" spans="1:8" s="110" customFormat="1">
      <c r="A243" s="145"/>
      <c r="E243" s="109"/>
      <c r="F243" s="109"/>
      <c r="G243" s="109"/>
      <c r="H243" s="109"/>
    </row>
    <row r="244" spans="1:8" s="110" customFormat="1">
      <c r="A244" s="145"/>
      <c r="E244" s="109"/>
      <c r="F244" s="109"/>
      <c r="G244" s="109"/>
      <c r="H244" s="109"/>
    </row>
    <row r="245" spans="1:8" s="110" customFormat="1">
      <c r="A245" s="145"/>
      <c r="E245" s="109"/>
      <c r="F245" s="109"/>
      <c r="G245" s="109"/>
      <c r="H245" s="109"/>
    </row>
    <row r="246" spans="1:8" s="110" customFormat="1">
      <c r="A246" s="145"/>
      <c r="E246" s="109"/>
      <c r="F246" s="109"/>
      <c r="G246" s="109"/>
      <c r="H246" s="109"/>
    </row>
    <row r="247" spans="1:8" s="110" customFormat="1">
      <c r="A247" s="145"/>
      <c r="E247" s="109"/>
      <c r="F247" s="109"/>
      <c r="G247" s="109"/>
      <c r="H247" s="109"/>
    </row>
    <row r="248" spans="1:8" s="110" customFormat="1">
      <c r="A248" s="145"/>
      <c r="E248" s="109"/>
      <c r="F248" s="109"/>
      <c r="G248" s="109"/>
      <c r="H248" s="109"/>
    </row>
    <row r="249" spans="1:8" s="110" customFormat="1">
      <c r="A249" s="145"/>
      <c r="E249" s="109"/>
      <c r="F249" s="109"/>
      <c r="G249" s="109"/>
      <c r="H249" s="109"/>
    </row>
    <row r="250" spans="1:8" s="110" customFormat="1">
      <c r="A250" s="145"/>
      <c r="E250" s="109"/>
      <c r="F250" s="109"/>
      <c r="G250" s="109"/>
      <c r="H250" s="109"/>
    </row>
    <row r="251" spans="1:8" s="110" customFormat="1">
      <c r="A251" s="145"/>
      <c r="E251" s="109"/>
      <c r="F251" s="109"/>
      <c r="G251" s="109"/>
      <c r="H251" s="109"/>
    </row>
    <row r="252" spans="1:8" s="110" customFormat="1">
      <c r="A252" s="145"/>
      <c r="E252" s="109"/>
      <c r="F252" s="109"/>
      <c r="G252" s="109"/>
      <c r="H252" s="109"/>
    </row>
    <row r="253" spans="1:8" s="110" customFormat="1">
      <c r="A253" s="145"/>
      <c r="E253" s="109"/>
      <c r="F253" s="109"/>
      <c r="G253" s="109"/>
      <c r="H253" s="109"/>
    </row>
    <row r="254" spans="1:8" s="110" customFormat="1">
      <c r="A254" s="145"/>
      <c r="E254" s="109"/>
      <c r="F254" s="109"/>
      <c r="G254" s="109"/>
      <c r="H254" s="109"/>
    </row>
    <row r="255" spans="1:8" s="110" customFormat="1">
      <c r="A255" s="145"/>
      <c r="E255" s="109"/>
      <c r="F255" s="109"/>
      <c r="G255" s="109"/>
      <c r="H255" s="109"/>
    </row>
    <row r="256" spans="1:8" s="110" customFormat="1">
      <c r="A256" s="145"/>
      <c r="E256" s="109"/>
      <c r="F256" s="109"/>
      <c r="G256" s="109"/>
      <c r="H256" s="109"/>
    </row>
    <row r="257" spans="1:8" s="110" customFormat="1">
      <c r="A257" s="145"/>
      <c r="E257" s="109"/>
      <c r="F257" s="109"/>
      <c r="G257" s="109"/>
      <c r="H257" s="109"/>
    </row>
    <row r="258" spans="1:8" s="110" customFormat="1">
      <c r="A258" s="145"/>
      <c r="E258" s="109"/>
      <c r="F258" s="109"/>
      <c r="G258" s="109"/>
      <c r="H258" s="109"/>
    </row>
  </sheetData>
  <mergeCells count="15">
    <mergeCell ref="A1:H1"/>
    <mergeCell ref="A51:H51"/>
    <mergeCell ref="A69:H69"/>
    <mergeCell ref="A78:H78"/>
    <mergeCell ref="A2:H2"/>
    <mergeCell ref="A4:A5"/>
    <mergeCell ref="B4:B5"/>
    <mergeCell ref="C4:D4"/>
    <mergeCell ref="E4:H4"/>
    <mergeCell ref="A7:H7"/>
    <mergeCell ref="G107:H107"/>
    <mergeCell ref="A87:H87"/>
    <mergeCell ref="C106:D106"/>
    <mergeCell ref="G106:H106"/>
    <mergeCell ref="C107:D107"/>
  </mergeCells>
  <phoneticPr fontId="3" type="noConversion"/>
  <pageMargins left="0.59055118110236227" right="0.59055118110236227" top="0.98425196850393704" bottom="0.39370078740157483" header="0.39370078740157483" footer="0.19685039370078741"/>
  <pageSetup paperSize="9" scale="73" fitToHeight="6" orientation="landscape" verticalDpi="300" r:id="rId1"/>
  <headerFooter alignWithMargins="0"/>
  <rowBreaks count="1" manualBreakCount="1">
    <brk id="3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2:O304"/>
  <sheetViews>
    <sheetView view="pageBreakPreview" topLeftCell="A10" zoomScale="70" zoomScaleNormal="100" zoomScaleSheetLayoutView="70" workbookViewId="0">
      <selection activeCell="L12" sqref="L12"/>
    </sheetView>
  </sheetViews>
  <sheetFormatPr defaultRowHeight="18.75"/>
  <cols>
    <col min="1" max="1" width="9.140625" style="1"/>
    <col min="2" max="2" width="72.5703125" style="1" customWidth="1"/>
    <col min="3" max="3" width="12" style="6" customWidth="1"/>
    <col min="4" max="4" width="14" style="6" customWidth="1"/>
    <col min="5" max="5" width="14.42578125" style="6" customWidth="1"/>
    <col min="6" max="6" width="15.140625" style="6" customWidth="1"/>
    <col min="7" max="7" width="14.5703125" style="6" customWidth="1"/>
    <col min="8" max="8" width="14.140625" style="1" customWidth="1"/>
    <col min="9" max="9" width="14.42578125" style="1" customWidth="1"/>
    <col min="10" max="10" width="15.28515625" style="1" customWidth="1"/>
    <col min="11" max="11" width="14" style="1" customWidth="1"/>
    <col min="12" max="12" width="18" style="1" customWidth="1"/>
    <col min="13" max="13" width="9.140625" style="1"/>
    <col min="14" max="14" width="16" style="1" customWidth="1"/>
    <col min="15" max="16384" width="9.140625" style="1"/>
  </cols>
  <sheetData>
    <row r="2" spans="1:15" ht="22.5">
      <c r="B2" s="249" t="s">
        <v>115</v>
      </c>
      <c r="C2" s="249"/>
      <c r="D2" s="249"/>
      <c r="E2" s="249"/>
      <c r="F2" s="249"/>
      <c r="G2" s="249"/>
      <c r="H2" s="249"/>
    </row>
    <row r="3" spans="1:15">
      <c r="B3" s="31"/>
      <c r="C3" s="32"/>
      <c r="D3" s="31"/>
      <c r="E3" s="31"/>
      <c r="F3" s="31"/>
      <c r="G3" s="32"/>
      <c r="H3" s="31"/>
    </row>
    <row r="4" spans="1:15" ht="41.25" customHeight="1">
      <c r="A4" s="254" t="s">
        <v>87</v>
      </c>
      <c r="B4" s="254" t="s">
        <v>22</v>
      </c>
      <c r="C4" s="258" t="s">
        <v>4</v>
      </c>
      <c r="D4" s="256" t="s">
        <v>357</v>
      </c>
      <c r="E4" s="250" t="s">
        <v>355</v>
      </c>
      <c r="F4" s="250" t="s">
        <v>356</v>
      </c>
      <c r="G4" s="252" t="s">
        <v>192</v>
      </c>
      <c r="H4" s="258" t="s">
        <v>193</v>
      </c>
    </row>
    <row r="5" spans="1:15" ht="42.75" customHeight="1">
      <c r="A5" s="255"/>
      <c r="B5" s="255"/>
      <c r="C5" s="259"/>
      <c r="D5" s="257"/>
      <c r="E5" s="251"/>
      <c r="F5" s="251"/>
      <c r="G5" s="253"/>
      <c r="H5" s="259"/>
    </row>
    <row r="6" spans="1:15" ht="24.75" customHeight="1">
      <c r="A6" s="5">
        <v>1</v>
      </c>
      <c r="B6" s="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</row>
    <row r="7" spans="1:15" ht="30.75" customHeight="1">
      <c r="A7" s="262" t="s">
        <v>86</v>
      </c>
      <c r="B7" s="263"/>
      <c r="C7" s="55"/>
      <c r="D7" s="61">
        <f>D11+D8+D21</f>
        <v>28358.550000000003</v>
      </c>
      <c r="E7" s="61">
        <f>E11+E8+E21</f>
        <v>49442.200000000004</v>
      </c>
      <c r="F7" s="61">
        <f>F11+F8+F21</f>
        <v>53925.200000000004</v>
      </c>
      <c r="G7" s="61">
        <f>F7-E7</f>
        <v>4483</v>
      </c>
      <c r="H7" s="61">
        <f>F7/E7*100</f>
        <v>109.06715316066034</v>
      </c>
    </row>
    <row r="8" spans="1:15" ht="47.25" customHeight="1">
      <c r="A8" s="264" t="s">
        <v>85</v>
      </c>
      <c r="B8" s="265"/>
      <c r="C8" s="56">
        <v>1000</v>
      </c>
      <c r="D8" s="61">
        <f>D9+D10</f>
        <v>13568.650000000001</v>
      </c>
      <c r="E8" s="61">
        <f>E9+E10</f>
        <v>34868.300000000003</v>
      </c>
      <c r="F8" s="61">
        <f>F9+F10</f>
        <v>37136.400000000001</v>
      </c>
      <c r="G8" s="61">
        <f t="shared" ref="G8:G73" si="0">F8-E8</f>
        <v>2268.0999999999985</v>
      </c>
      <c r="H8" s="61">
        <f t="shared" ref="H8:H22" si="1">F8/E8*100</f>
        <v>106.50476220521219</v>
      </c>
    </row>
    <row r="9" spans="1:15" ht="46.5" customHeight="1">
      <c r="A9" s="15" t="s">
        <v>95</v>
      </c>
      <c r="B9" s="168" t="s">
        <v>347</v>
      </c>
      <c r="C9" s="17"/>
      <c r="D9" s="62">
        <f>26659.9/2</f>
        <v>13329.95</v>
      </c>
      <c r="E9" s="62">
        <v>34733.9</v>
      </c>
      <c r="F9" s="159">
        <v>37120.6</v>
      </c>
      <c r="G9" s="62">
        <f t="shared" si="0"/>
        <v>2386.6999999999971</v>
      </c>
      <c r="H9" s="62">
        <f t="shared" si="1"/>
        <v>106.87138501579147</v>
      </c>
    </row>
    <row r="10" spans="1:15" ht="39.75" customHeight="1">
      <c r="A10" s="187">
        <v>2</v>
      </c>
      <c r="B10" s="186" t="s">
        <v>346</v>
      </c>
      <c r="C10" s="17"/>
      <c r="D10" s="62">
        <f>477.4/2</f>
        <v>238.7</v>
      </c>
      <c r="E10" s="62">
        <v>134.4</v>
      </c>
      <c r="F10" s="62">
        <v>15.8</v>
      </c>
      <c r="G10" s="62">
        <f t="shared" si="0"/>
        <v>-118.60000000000001</v>
      </c>
      <c r="H10" s="62">
        <f t="shared" si="1"/>
        <v>11.755952380952381</v>
      </c>
    </row>
    <row r="11" spans="1:15" ht="30.75" customHeight="1">
      <c r="A11" s="260" t="s">
        <v>42</v>
      </c>
      <c r="B11" s="261"/>
      <c r="C11" s="56">
        <v>1040</v>
      </c>
      <c r="D11" s="61">
        <f>SUM(D12:D18)</f>
        <v>14064.9</v>
      </c>
      <c r="E11" s="61">
        <f>SUM(E12:E18)</f>
        <v>14559.4</v>
      </c>
      <c r="F11" s="61">
        <f>SUM(F12:F18)</f>
        <v>16788.800000000003</v>
      </c>
      <c r="G11" s="61">
        <f t="shared" si="0"/>
        <v>2229.4000000000033</v>
      </c>
      <c r="H11" s="61">
        <f t="shared" si="1"/>
        <v>115.31244419412889</v>
      </c>
    </row>
    <row r="12" spans="1:15" ht="34.5" customHeight="1">
      <c r="A12" s="78" t="s">
        <v>95</v>
      </c>
      <c r="B12" s="93" t="s">
        <v>237</v>
      </c>
      <c r="C12" s="70"/>
      <c r="D12" s="62">
        <f>20384.1/2</f>
        <v>10192.049999999999</v>
      </c>
      <c r="E12" s="62">
        <v>13821.9</v>
      </c>
      <c r="F12" s="62">
        <v>13642.7</v>
      </c>
      <c r="G12" s="62">
        <f t="shared" si="0"/>
        <v>-179.19999999999891</v>
      </c>
      <c r="H12" s="62">
        <f t="shared" si="1"/>
        <v>98.703506753774818</v>
      </c>
      <c r="M12" s="63"/>
      <c r="O12" s="63"/>
    </row>
    <row r="13" spans="1:15" ht="39" customHeight="1">
      <c r="A13" s="78" t="s">
        <v>104</v>
      </c>
      <c r="B13" s="107" t="s">
        <v>238</v>
      </c>
      <c r="C13" s="70"/>
      <c r="D13" s="62">
        <f>6001/2</f>
        <v>3000.5</v>
      </c>
      <c r="E13" s="62"/>
      <c r="F13" s="62"/>
      <c r="G13" s="62">
        <f t="shared" si="0"/>
        <v>0</v>
      </c>
      <c r="H13" s="62"/>
    </row>
    <row r="14" spans="1:15" ht="33.75" customHeight="1">
      <c r="A14" s="78" t="s">
        <v>117</v>
      </c>
      <c r="B14" s="79" t="s">
        <v>239</v>
      </c>
      <c r="C14" s="70"/>
      <c r="D14" s="62">
        <f>479.4/2</f>
        <v>239.7</v>
      </c>
      <c r="E14" s="62">
        <v>411.5</v>
      </c>
      <c r="F14" s="62">
        <v>372.3</v>
      </c>
      <c r="G14" s="62">
        <f t="shared" si="0"/>
        <v>-39.199999999999989</v>
      </c>
      <c r="H14" s="62">
        <f t="shared" si="1"/>
        <v>90.473876063183482</v>
      </c>
      <c r="M14" s="148"/>
      <c r="N14" s="148"/>
    </row>
    <row r="15" spans="1:15" ht="46.5" customHeight="1">
      <c r="A15" s="78" t="s">
        <v>121</v>
      </c>
      <c r="B15" s="107" t="s">
        <v>353</v>
      </c>
      <c r="C15" s="60"/>
      <c r="D15" s="62">
        <f>1177.3/2</f>
        <v>588.65</v>
      </c>
      <c r="E15" s="62">
        <v>319.3</v>
      </c>
      <c r="F15" s="62">
        <v>494</v>
      </c>
      <c r="G15" s="62">
        <f t="shared" si="0"/>
        <v>174.7</v>
      </c>
      <c r="H15" s="62">
        <f t="shared" si="1"/>
        <v>154.7134356404635</v>
      </c>
    </row>
    <row r="16" spans="1:15" ht="33.75" customHeight="1">
      <c r="A16" s="78" t="s">
        <v>308</v>
      </c>
      <c r="B16" s="107" t="s">
        <v>354</v>
      </c>
      <c r="C16" s="60"/>
      <c r="D16" s="62"/>
      <c r="E16" s="62"/>
      <c r="F16" s="62">
        <v>5.6</v>
      </c>
      <c r="G16" s="62">
        <f t="shared" si="0"/>
        <v>5.6</v>
      </c>
      <c r="H16" s="62"/>
    </row>
    <row r="17" spans="1:10" ht="33.75" customHeight="1">
      <c r="A17" s="78" t="s">
        <v>311</v>
      </c>
      <c r="B17" s="107" t="s">
        <v>273</v>
      </c>
      <c r="C17" s="60"/>
      <c r="D17" s="62"/>
      <c r="E17" s="62"/>
      <c r="F17" s="62">
        <v>2113.8000000000002</v>
      </c>
      <c r="G17" s="62">
        <f t="shared" si="0"/>
        <v>2113.8000000000002</v>
      </c>
      <c r="H17" s="62"/>
    </row>
    <row r="18" spans="1:10" ht="45" customHeight="1">
      <c r="A18" s="78" t="s">
        <v>309</v>
      </c>
      <c r="B18" s="107" t="s">
        <v>151</v>
      </c>
      <c r="C18" s="16"/>
      <c r="D18" s="62">
        <f>88/2</f>
        <v>44</v>
      </c>
      <c r="E18" s="62">
        <v>6.7</v>
      </c>
      <c r="F18" s="62">
        <v>160.4</v>
      </c>
      <c r="G18" s="62">
        <f t="shared" si="0"/>
        <v>153.70000000000002</v>
      </c>
      <c r="H18" s="62">
        <f t="shared" si="1"/>
        <v>2394.0298507462685</v>
      </c>
    </row>
    <row r="19" spans="1:10" ht="30.75" hidden="1" customHeight="1">
      <c r="A19" s="260" t="s">
        <v>88</v>
      </c>
      <c r="B19" s="261"/>
      <c r="C19" s="56">
        <v>1130</v>
      </c>
      <c r="D19" s="62"/>
      <c r="E19" s="62"/>
      <c r="F19" s="62"/>
      <c r="G19" s="62">
        <f t="shared" si="0"/>
        <v>0</v>
      </c>
      <c r="H19" s="61" t="e">
        <f t="shared" si="1"/>
        <v>#DIV/0!</v>
      </c>
      <c r="I19" s="1">
        <v>0</v>
      </c>
    </row>
    <row r="20" spans="1:10" ht="24.75" hidden="1" customHeight="1">
      <c r="A20" s="15"/>
      <c r="B20" s="71"/>
      <c r="C20" s="17"/>
      <c r="D20" s="62"/>
      <c r="E20" s="62"/>
      <c r="F20" s="62"/>
      <c r="G20" s="62">
        <f t="shared" si="0"/>
        <v>0</v>
      </c>
      <c r="H20" s="61" t="e">
        <f t="shared" si="1"/>
        <v>#DIV/0!</v>
      </c>
      <c r="I20" s="1">
        <v>0</v>
      </c>
    </row>
    <row r="21" spans="1:10" ht="27" customHeight="1">
      <c r="A21" s="266" t="s">
        <v>26</v>
      </c>
      <c r="B21" s="267"/>
      <c r="C21" s="56">
        <v>1150</v>
      </c>
      <c r="D21" s="61">
        <f>D22</f>
        <v>725</v>
      </c>
      <c r="E21" s="61">
        <f>E22</f>
        <v>14.5</v>
      </c>
      <c r="F21" s="61">
        <f t="shared" ref="F21" si="2">F22</f>
        <v>0</v>
      </c>
      <c r="G21" s="61">
        <f t="shared" si="0"/>
        <v>-14.5</v>
      </c>
      <c r="H21" s="61">
        <f t="shared" si="1"/>
        <v>0</v>
      </c>
    </row>
    <row r="22" spans="1:10" ht="28.5" customHeight="1">
      <c r="A22" s="78" t="s">
        <v>95</v>
      </c>
      <c r="B22" s="107" t="s">
        <v>240</v>
      </c>
      <c r="C22" s="56"/>
      <c r="D22" s="62">
        <v>725</v>
      </c>
      <c r="E22" s="62">
        <v>14.5</v>
      </c>
      <c r="F22" s="62"/>
      <c r="G22" s="62">
        <f t="shared" si="0"/>
        <v>-14.5</v>
      </c>
      <c r="H22" s="61">
        <f t="shared" si="1"/>
        <v>0</v>
      </c>
    </row>
    <row r="23" spans="1:10" ht="28.5" customHeight="1">
      <c r="A23" s="290" t="s">
        <v>89</v>
      </c>
      <c r="B23" s="291"/>
      <c r="C23" s="56"/>
      <c r="D23" s="62"/>
      <c r="E23" s="62"/>
      <c r="F23" s="62"/>
      <c r="G23" s="62">
        <f t="shared" si="0"/>
        <v>0</v>
      </c>
      <c r="H23" s="62"/>
    </row>
    <row r="24" spans="1:10" ht="39.75" customHeight="1">
      <c r="A24" s="292" t="s">
        <v>100</v>
      </c>
      <c r="B24" s="293"/>
      <c r="C24" s="147"/>
      <c r="D24" s="62"/>
      <c r="E24" s="62"/>
      <c r="F24" s="62"/>
      <c r="G24" s="62">
        <f t="shared" si="0"/>
        <v>0</v>
      </c>
      <c r="H24" s="62"/>
    </row>
    <row r="25" spans="1:10" ht="25.5" customHeight="1">
      <c r="A25" s="280" t="s">
        <v>90</v>
      </c>
      <c r="B25" s="281"/>
      <c r="C25" s="147">
        <v>1011</v>
      </c>
      <c r="D25" s="61">
        <f>SUM(D26:D31)</f>
        <v>17242.2</v>
      </c>
      <c r="E25" s="61">
        <f>SUM(E26:E31)</f>
        <v>16505.900000000001</v>
      </c>
      <c r="F25" s="234">
        <v>20797.7</v>
      </c>
      <c r="G25" s="61">
        <f t="shared" si="0"/>
        <v>4291.7999999999993</v>
      </c>
      <c r="H25" s="61">
        <f>F25/E25*100</f>
        <v>126.0016115449627</v>
      </c>
    </row>
    <row r="26" spans="1:10" s="8" customFormat="1" ht="27" customHeight="1">
      <c r="A26" s="282" t="s">
        <v>172</v>
      </c>
      <c r="B26" s="283"/>
      <c r="C26" s="147"/>
      <c r="D26" s="62">
        <v>2583</v>
      </c>
      <c r="E26" s="62">
        <v>1775.8</v>
      </c>
      <c r="F26" s="62">
        <v>2333.1999999999998</v>
      </c>
      <c r="G26" s="62">
        <f t="shared" si="0"/>
        <v>557.39999999999986</v>
      </c>
      <c r="H26" s="61">
        <f t="shared" ref="H26:H93" si="3">F26/E26*100</f>
        <v>131.38866989525846</v>
      </c>
      <c r="I26" s="212"/>
      <c r="J26" s="1"/>
    </row>
    <row r="27" spans="1:10" s="8" customFormat="1" ht="28.5" customHeight="1">
      <c r="A27" s="282" t="s">
        <v>157</v>
      </c>
      <c r="B27" s="283"/>
      <c r="C27" s="147"/>
      <c r="D27" s="62">
        <v>277.89999999999998</v>
      </c>
      <c r="E27" s="62">
        <v>21.8</v>
      </c>
      <c r="F27" s="62">
        <v>16.399999999999999</v>
      </c>
      <c r="G27" s="62">
        <f t="shared" si="0"/>
        <v>-5.4000000000000021</v>
      </c>
      <c r="H27" s="61">
        <f t="shared" si="3"/>
        <v>75.229357798165125</v>
      </c>
      <c r="I27" s="1"/>
      <c r="J27" s="1"/>
    </row>
    <row r="28" spans="1:10" s="8" customFormat="1" ht="56.25" customHeight="1">
      <c r="A28" s="270" t="s">
        <v>348</v>
      </c>
      <c r="B28" s="271"/>
      <c r="C28" s="147"/>
      <c r="D28" s="62">
        <v>107.3</v>
      </c>
      <c r="E28" s="62">
        <v>249.3</v>
      </c>
      <c r="F28" s="62">
        <v>191.7</v>
      </c>
      <c r="G28" s="62">
        <f t="shared" si="0"/>
        <v>-57.600000000000023</v>
      </c>
      <c r="H28" s="61">
        <f t="shared" si="3"/>
        <v>76.895306859205775</v>
      </c>
      <c r="I28" s="1"/>
      <c r="J28" s="1"/>
    </row>
    <row r="29" spans="1:10" s="8" customFormat="1" ht="29.25" customHeight="1">
      <c r="A29" s="272" t="s">
        <v>171</v>
      </c>
      <c r="B29" s="273"/>
      <c r="C29" s="147"/>
      <c r="D29" s="62">
        <v>19.7</v>
      </c>
      <c r="E29" s="62">
        <v>281.5</v>
      </c>
      <c r="F29" s="62">
        <v>16</v>
      </c>
      <c r="G29" s="62">
        <f t="shared" si="0"/>
        <v>-265.5</v>
      </c>
      <c r="H29" s="61">
        <f t="shared" si="3"/>
        <v>5.6838365896980463</v>
      </c>
      <c r="I29" s="1"/>
      <c r="J29" s="1"/>
    </row>
    <row r="30" spans="1:10" s="8" customFormat="1" ht="27.75" customHeight="1">
      <c r="A30" s="272" t="s">
        <v>153</v>
      </c>
      <c r="B30" s="273"/>
      <c r="C30" s="147"/>
      <c r="D30" s="62">
        <v>324.7</v>
      </c>
      <c r="E30" s="62"/>
      <c r="F30" s="62"/>
      <c r="G30" s="62">
        <f t="shared" si="0"/>
        <v>0</v>
      </c>
      <c r="H30" s="61"/>
    </row>
    <row r="31" spans="1:10" s="8" customFormat="1" ht="62.25" customHeight="1">
      <c r="A31" s="270" t="s">
        <v>349</v>
      </c>
      <c r="B31" s="271"/>
      <c r="C31" s="147"/>
      <c r="D31" s="62">
        <v>13929.6</v>
      </c>
      <c r="E31" s="62">
        <v>14177.5</v>
      </c>
      <c r="F31" s="62">
        <v>18240.400000000001</v>
      </c>
      <c r="G31" s="62">
        <f t="shared" si="0"/>
        <v>4062.9000000000015</v>
      </c>
      <c r="H31" s="61">
        <f t="shared" si="3"/>
        <v>128.65737965085523</v>
      </c>
    </row>
    <row r="32" spans="1:10" s="8" customFormat="1" ht="27" customHeight="1">
      <c r="A32" s="280" t="s">
        <v>91</v>
      </c>
      <c r="B32" s="281"/>
      <c r="C32" s="147">
        <v>1015</v>
      </c>
      <c r="D32" s="61">
        <f>SUM(D33:D40)</f>
        <v>123.00000000000001</v>
      </c>
      <c r="E32" s="61">
        <f>SUM(E33:E40)</f>
        <v>72.300000000000011</v>
      </c>
      <c r="F32" s="234">
        <f>SUM(F33:F44)</f>
        <v>3.5</v>
      </c>
      <c r="G32" s="61">
        <f t="shared" si="0"/>
        <v>-68.800000000000011</v>
      </c>
      <c r="H32" s="61">
        <f t="shared" si="3"/>
        <v>4.8409405255878282</v>
      </c>
    </row>
    <row r="33" spans="1:8" s="8" customFormat="1" ht="31.5" customHeight="1">
      <c r="A33" s="272" t="s">
        <v>141</v>
      </c>
      <c r="B33" s="273"/>
      <c r="C33" s="147"/>
      <c r="D33" s="62">
        <v>27.7</v>
      </c>
      <c r="E33" s="62">
        <v>27.7</v>
      </c>
      <c r="F33" s="62"/>
      <c r="G33" s="62">
        <f t="shared" si="0"/>
        <v>-27.7</v>
      </c>
      <c r="H33" s="61">
        <f t="shared" si="3"/>
        <v>0</v>
      </c>
    </row>
    <row r="34" spans="1:8" s="8" customFormat="1" ht="27.75" customHeight="1">
      <c r="A34" s="272" t="s">
        <v>137</v>
      </c>
      <c r="B34" s="273"/>
      <c r="C34" s="147"/>
      <c r="D34" s="62">
        <v>66.400000000000006</v>
      </c>
      <c r="E34" s="62">
        <v>14.5</v>
      </c>
      <c r="F34" s="62"/>
      <c r="G34" s="62">
        <f t="shared" si="0"/>
        <v>-14.5</v>
      </c>
      <c r="H34" s="61">
        <f t="shared" si="3"/>
        <v>0</v>
      </c>
    </row>
    <row r="35" spans="1:8" s="8" customFormat="1" ht="30.75" customHeight="1">
      <c r="A35" s="272" t="s">
        <v>175</v>
      </c>
      <c r="B35" s="273"/>
      <c r="C35" s="147"/>
      <c r="D35" s="62">
        <v>3.6</v>
      </c>
      <c r="E35" s="62">
        <v>3.6</v>
      </c>
      <c r="F35" s="62"/>
      <c r="G35" s="62">
        <f t="shared" si="0"/>
        <v>-3.6</v>
      </c>
      <c r="H35" s="61">
        <f t="shared" si="3"/>
        <v>0</v>
      </c>
    </row>
    <row r="36" spans="1:8" s="8" customFormat="1" ht="27.75" customHeight="1">
      <c r="A36" s="272" t="s">
        <v>174</v>
      </c>
      <c r="B36" s="273"/>
      <c r="C36" s="147"/>
      <c r="D36" s="62">
        <v>1.7</v>
      </c>
      <c r="E36" s="62">
        <v>1.7</v>
      </c>
      <c r="F36" s="62"/>
      <c r="G36" s="62">
        <f t="shared" si="0"/>
        <v>-1.7</v>
      </c>
      <c r="H36" s="61">
        <f t="shared" si="3"/>
        <v>0</v>
      </c>
    </row>
    <row r="37" spans="1:8" s="8" customFormat="1" ht="30" customHeight="1">
      <c r="A37" s="272" t="s">
        <v>139</v>
      </c>
      <c r="B37" s="273"/>
      <c r="C37" s="147"/>
      <c r="D37" s="62">
        <v>4.3</v>
      </c>
      <c r="E37" s="62">
        <v>4.3</v>
      </c>
      <c r="F37" s="62"/>
      <c r="G37" s="62">
        <f t="shared" si="0"/>
        <v>-4.3</v>
      </c>
      <c r="H37" s="61">
        <f t="shared" si="3"/>
        <v>0</v>
      </c>
    </row>
    <row r="38" spans="1:8" s="8" customFormat="1" ht="29.25" customHeight="1">
      <c r="A38" s="272" t="s">
        <v>140</v>
      </c>
      <c r="B38" s="273"/>
      <c r="C38" s="147"/>
      <c r="D38" s="62">
        <v>2.2000000000000002</v>
      </c>
      <c r="E38" s="62">
        <v>2.2000000000000002</v>
      </c>
      <c r="F38" s="62"/>
      <c r="G38" s="62">
        <f t="shared" si="0"/>
        <v>-2.2000000000000002</v>
      </c>
      <c r="H38" s="61">
        <f t="shared" si="3"/>
        <v>0</v>
      </c>
    </row>
    <row r="39" spans="1:8" s="8" customFormat="1" ht="29.25" customHeight="1">
      <c r="A39" s="272" t="s">
        <v>176</v>
      </c>
      <c r="B39" s="273"/>
      <c r="C39" s="147"/>
      <c r="D39" s="62">
        <v>7.2</v>
      </c>
      <c r="E39" s="62">
        <v>7.2</v>
      </c>
      <c r="F39" s="62"/>
      <c r="G39" s="62">
        <f t="shared" si="0"/>
        <v>-7.2</v>
      </c>
      <c r="H39" s="61">
        <f t="shared" si="3"/>
        <v>0</v>
      </c>
    </row>
    <row r="40" spans="1:8" s="8" customFormat="1" ht="29.25" customHeight="1">
      <c r="A40" s="272" t="s">
        <v>232</v>
      </c>
      <c r="B40" s="273"/>
      <c r="C40" s="147"/>
      <c r="D40" s="62">
        <v>9.9</v>
      </c>
      <c r="E40" s="62">
        <v>11.1</v>
      </c>
      <c r="F40" s="62"/>
      <c r="G40" s="62">
        <f t="shared" si="0"/>
        <v>-11.1</v>
      </c>
      <c r="H40" s="61">
        <f t="shared" si="3"/>
        <v>0</v>
      </c>
    </row>
    <row r="41" spans="1:8" s="8" customFormat="1" ht="0.75" customHeight="1">
      <c r="A41" s="297" t="s">
        <v>142</v>
      </c>
      <c r="B41" s="298"/>
      <c r="C41" s="147"/>
      <c r="D41" s="62"/>
      <c r="E41" s="62"/>
      <c r="F41" s="62"/>
      <c r="G41" s="62">
        <f t="shared" si="0"/>
        <v>0</v>
      </c>
      <c r="H41" s="61" t="e">
        <f t="shared" si="3"/>
        <v>#DIV/0!</v>
      </c>
    </row>
    <row r="42" spans="1:8" s="8" customFormat="1" ht="29.25" hidden="1" customHeight="1">
      <c r="A42" s="297" t="s">
        <v>187</v>
      </c>
      <c r="B42" s="298"/>
      <c r="C42" s="147"/>
      <c r="D42" s="62"/>
      <c r="E42" s="62"/>
      <c r="F42" s="62"/>
      <c r="G42" s="62">
        <f t="shared" si="0"/>
        <v>0</v>
      </c>
      <c r="H42" s="61" t="e">
        <f t="shared" si="3"/>
        <v>#DIV/0!</v>
      </c>
    </row>
    <row r="43" spans="1:8" s="8" customFormat="1" ht="29.25" customHeight="1">
      <c r="A43" s="272" t="s">
        <v>214</v>
      </c>
      <c r="B43" s="273"/>
      <c r="C43" s="147"/>
      <c r="D43" s="62"/>
      <c r="E43" s="62"/>
      <c r="F43" s="62">
        <v>0.2</v>
      </c>
      <c r="G43" s="62">
        <f t="shared" si="0"/>
        <v>0.2</v>
      </c>
      <c r="H43" s="61"/>
    </row>
    <row r="44" spans="1:8" s="8" customFormat="1" ht="29.25" customHeight="1">
      <c r="A44" s="272" t="s">
        <v>207</v>
      </c>
      <c r="B44" s="273"/>
      <c r="C44" s="147"/>
      <c r="D44" s="62"/>
      <c r="E44" s="62"/>
      <c r="F44" s="62">
        <v>3.3</v>
      </c>
      <c r="G44" s="62">
        <f t="shared" si="0"/>
        <v>3.3</v>
      </c>
      <c r="H44" s="61"/>
    </row>
    <row r="45" spans="1:8" s="8" customFormat="1" ht="29.25" customHeight="1">
      <c r="A45" s="292" t="s">
        <v>92</v>
      </c>
      <c r="B45" s="293"/>
      <c r="C45" s="101"/>
      <c r="D45" s="62"/>
      <c r="E45" s="62"/>
      <c r="F45" s="62"/>
      <c r="G45" s="62">
        <f t="shared" si="0"/>
        <v>0</v>
      </c>
      <c r="H45" s="61"/>
    </row>
    <row r="46" spans="1:8" s="8" customFormat="1" ht="29.25" customHeight="1">
      <c r="A46" s="294" t="s">
        <v>90</v>
      </c>
      <c r="B46" s="294"/>
      <c r="C46" s="147">
        <v>1021</v>
      </c>
      <c r="D46" s="61">
        <f>SUM(D47:D72)</f>
        <v>1198.9000000000001</v>
      </c>
      <c r="E46" s="61">
        <f>SUM(E47:E72)</f>
        <v>698.4</v>
      </c>
      <c r="F46" s="234">
        <f>SUM(F49:F72)</f>
        <v>459.3</v>
      </c>
      <c r="G46" s="61">
        <f t="shared" si="0"/>
        <v>-239.09999999999997</v>
      </c>
      <c r="H46" s="61">
        <f>F46/E46*100</f>
        <v>65.764604810996559</v>
      </c>
    </row>
    <row r="47" spans="1:8" s="8" customFormat="1" ht="45.75" hidden="1" customHeight="1">
      <c r="A47" s="276" t="s">
        <v>241</v>
      </c>
      <c r="B47" s="277"/>
      <c r="C47" s="147"/>
      <c r="D47" s="62"/>
      <c r="E47" s="62"/>
      <c r="F47" s="62"/>
      <c r="G47" s="62">
        <f t="shared" si="0"/>
        <v>0</v>
      </c>
      <c r="H47" s="61" t="e">
        <f t="shared" ref="H47:H56" si="4">F47/E47*100</f>
        <v>#DIV/0!</v>
      </c>
    </row>
    <row r="48" spans="1:8" s="8" customFormat="1" ht="31.5" hidden="1" customHeight="1">
      <c r="A48" s="276" t="s">
        <v>165</v>
      </c>
      <c r="B48" s="277"/>
      <c r="C48" s="147"/>
      <c r="D48" s="62"/>
      <c r="E48" s="62"/>
      <c r="F48" s="62"/>
      <c r="G48" s="62">
        <f t="shared" si="0"/>
        <v>0</v>
      </c>
      <c r="H48" s="61" t="e">
        <f t="shared" si="4"/>
        <v>#DIV/0!</v>
      </c>
    </row>
    <row r="49" spans="1:8" s="8" customFormat="1" ht="30.75" customHeight="1">
      <c r="A49" s="278" t="s">
        <v>300</v>
      </c>
      <c r="B49" s="279"/>
      <c r="C49" s="147"/>
      <c r="D49" s="62">
        <v>107.8</v>
      </c>
      <c r="E49" s="62">
        <v>226.4</v>
      </c>
      <c r="F49" s="62">
        <v>36.1</v>
      </c>
      <c r="G49" s="62">
        <f t="shared" si="0"/>
        <v>-190.3</v>
      </c>
      <c r="H49" s="62">
        <f t="shared" si="4"/>
        <v>15.945229681978798</v>
      </c>
    </row>
    <row r="50" spans="1:8" s="8" customFormat="1" ht="25.5" hidden="1" customHeight="1">
      <c r="A50" s="274"/>
      <c r="B50" s="275"/>
      <c r="C50" s="147"/>
      <c r="D50" s="62"/>
      <c r="E50" s="62"/>
      <c r="F50" s="62"/>
      <c r="G50" s="62">
        <f t="shared" si="0"/>
        <v>0</v>
      </c>
      <c r="H50" s="62" t="e">
        <f t="shared" si="4"/>
        <v>#DIV/0!</v>
      </c>
    </row>
    <row r="51" spans="1:8" s="8" customFormat="1" ht="28.5" customHeight="1">
      <c r="A51" s="268" t="s">
        <v>196</v>
      </c>
      <c r="B51" s="269"/>
      <c r="C51" s="152"/>
      <c r="D51" s="62">
        <v>65</v>
      </c>
      <c r="E51" s="62"/>
      <c r="F51" s="62"/>
      <c r="G51" s="62">
        <f t="shared" si="0"/>
        <v>0</v>
      </c>
      <c r="H51" s="62"/>
    </row>
    <row r="52" spans="1:8" s="8" customFormat="1" ht="27.75" customHeight="1">
      <c r="A52" s="268" t="s">
        <v>158</v>
      </c>
      <c r="B52" s="269"/>
      <c r="C52" s="152"/>
      <c r="D52" s="62">
        <v>23</v>
      </c>
      <c r="E52" s="62">
        <v>6.7</v>
      </c>
      <c r="F52" s="62">
        <v>166</v>
      </c>
      <c r="G52" s="62">
        <f t="shared" si="0"/>
        <v>159.30000000000001</v>
      </c>
      <c r="H52" s="62">
        <f t="shared" si="4"/>
        <v>2477.6119402985073</v>
      </c>
    </row>
    <row r="53" spans="1:8" s="8" customFormat="1" ht="27.75" customHeight="1">
      <c r="A53" s="268" t="s">
        <v>350</v>
      </c>
      <c r="B53" s="269"/>
      <c r="C53" s="152"/>
      <c r="D53" s="62">
        <v>76.099999999999994</v>
      </c>
      <c r="E53" s="62"/>
      <c r="F53" s="62"/>
      <c r="G53" s="62">
        <f t="shared" si="0"/>
        <v>0</v>
      </c>
      <c r="H53" s="62"/>
    </row>
    <row r="54" spans="1:8" s="8" customFormat="1" ht="27.75" customHeight="1">
      <c r="A54" s="268" t="s">
        <v>267</v>
      </c>
      <c r="B54" s="269"/>
      <c r="C54" s="152"/>
      <c r="D54" s="62">
        <v>12.5</v>
      </c>
      <c r="E54" s="62">
        <v>16.2</v>
      </c>
      <c r="F54" s="62"/>
      <c r="G54" s="62">
        <f t="shared" si="0"/>
        <v>-16.2</v>
      </c>
      <c r="H54" s="62">
        <f t="shared" si="4"/>
        <v>0</v>
      </c>
    </row>
    <row r="55" spans="1:8" s="8" customFormat="1" ht="27.75" customHeight="1">
      <c r="A55" s="268" t="s">
        <v>203</v>
      </c>
      <c r="B55" s="269"/>
      <c r="C55" s="152"/>
      <c r="D55" s="62">
        <v>20.8</v>
      </c>
      <c r="E55" s="62">
        <v>27.8</v>
      </c>
      <c r="F55" s="62"/>
      <c r="G55" s="62">
        <f t="shared" si="0"/>
        <v>-27.8</v>
      </c>
      <c r="H55" s="62">
        <f t="shared" si="4"/>
        <v>0</v>
      </c>
    </row>
    <row r="56" spans="1:8" s="8" customFormat="1" ht="27.75" customHeight="1">
      <c r="A56" s="268" t="s">
        <v>187</v>
      </c>
      <c r="B56" s="269"/>
      <c r="C56" s="152"/>
      <c r="D56" s="62">
        <v>265.3</v>
      </c>
      <c r="E56" s="62">
        <v>414.8</v>
      </c>
      <c r="F56" s="62">
        <v>215.4</v>
      </c>
      <c r="G56" s="62">
        <f t="shared" si="0"/>
        <v>-199.4</v>
      </c>
      <c r="H56" s="62">
        <f t="shared" si="4"/>
        <v>51.928640308582452</v>
      </c>
    </row>
    <row r="57" spans="1:8" s="8" customFormat="1" ht="27.75" customHeight="1">
      <c r="A57" s="268" t="s">
        <v>224</v>
      </c>
      <c r="B57" s="269"/>
      <c r="C57" s="152"/>
      <c r="D57" s="62">
        <v>117.3</v>
      </c>
      <c r="E57" s="62"/>
      <c r="F57" s="62"/>
      <c r="G57" s="62">
        <f t="shared" si="0"/>
        <v>0</v>
      </c>
      <c r="H57" s="61"/>
    </row>
    <row r="58" spans="1:8" s="8" customFormat="1" ht="27.75" customHeight="1">
      <c r="A58" s="268" t="s">
        <v>225</v>
      </c>
      <c r="B58" s="269"/>
      <c r="C58" s="152"/>
      <c r="D58" s="62">
        <v>11.6</v>
      </c>
      <c r="E58" s="62"/>
      <c r="F58" s="62"/>
      <c r="G58" s="62">
        <f t="shared" si="0"/>
        <v>0</v>
      </c>
      <c r="H58" s="61"/>
    </row>
    <row r="59" spans="1:8" s="8" customFormat="1" ht="27.75" customHeight="1">
      <c r="A59" s="268" t="s">
        <v>226</v>
      </c>
      <c r="B59" s="269"/>
      <c r="C59" s="152"/>
      <c r="D59" s="62">
        <v>260.39999999999998</v>
      </c>
      <c r="E59" s="62"/>
      <c r="F59" s="62"/>
      <c r="G59" s="62">
        <f t="shared" si="0"/>
        <v>0</v>
      </c>
      <c r="H59" s="61"/>
    </row>
    <row r="60" spans="1:8" s="8" customFormat="1" ht="27.75" customHeight="1">
      <c r="A60" s="295" t="s">
        <v>260</v>
      </c>
      <c r="B60" s="296"/>
      <c r="C60" s="102"/>
      <c r="D60" s="103">
        <v>159.4</v>
      </c>
      <c r="E60" s="103"/>
      <c r="F60" s="103"/>
      <c r="G60" s="62">
        <f t="shared" si="0"/>
        <v>0</v>
      </c>
      <c r="H60" s="61"/>
    </row>
    <row r="61" spans="1:8" s="8" customFormat="1" ht="27.75" hidden="1" customHeight="1">
      <c r="A61" s="299"/>
      <c r="B61" s="300"/>
      <c r="C61" s="104"/>
      <c r="D61" s="103"/>
      <c r="E61" s="103"/>
      <c r="F61" s="103"/>
      <c r="G61" s="62">
        <f t="shared" si="0"/>
        <v>0</v>
      </c>
      <c r="H61" s="61"/>
    </row>
    <row r="62" spans="1:8" s="8" customFormat="1" ht="27.75" hidden="1" customHeight="1">
      <c r="A62" s="272"/>
      <c r="B62" s="273"/>
      <c r="C62" s="147"/>
      <c r="D62" s="62"/>
      <c r="E62" s="62"/>
      <c r="F62" s="62"/>
      <c r="G62" s="62">
        <f t="shared" si="0"/>
        <v>0</v>
      </c>
      <c r="H62" s="61"/>
    </row>
    <row r="63" spans="1:8" s="8" customFormat="1" ht="27.75" hidden="1" customHeight="1">
      <c r="A63" s="272"/>
      <c r="B63" s="273"/>
      <c r="C63" s="147"/>
      <c r="D63" s="62"/>
      <c r="E63" s="62"/>
      <c r="F63" s="62"/>
      <c r="G63" s="62">
        <f t="shared" si="0"/>
        <v>0</v>
      </c>
      <c r="H63" s="61"/>
    </row>
    <row r="64" spans="1:8" s="8" customFormat="1" ht="27.75" hidden="1" customHeight="1">
      <c r="A64" s="272"/>
      <c r="B64" s="273"/>
      <c r="C64" s="147"/>
      <c r="D64" s="62"/>
      <c r="E64" s="62"/>
      <c r="F64" s="62"/>
      <c r="G64" s="62">
        <f t="shared" si="0"/>
        <v>0</v>
      </c>
      <c r="H64" s="61"/>
    </row>
    <row r="65" spans="1:8" s="8" customFormat="1" ht="27.75" hidden="1" customHeight="1">
      <c r="A65" s="288"/>
      <c r="B65" s="289"/>
      <c r="C65" s="147"/>
      <c r="D65" s="62"/>
      <c r="E65" s="62"/>
      <c r="F65" s="62"/>
      <c r="G65" s="62">
        <f t="shared" si="0"/>
        <v>0</v>
      </c>
      <c r="H65" s="61"/>
    </row>
    <row r="66" spans="1:8" s="8" customFormat="1" ht="27.75" hidden="1" customHeight="1">
      <c r="A66" s="272"/>
      <c r="B66" s="273"/>
      <c r="C66" s="147"/>
      <c r="D66" s="62"/>
      <c r="E66" s="62"/>
      <c r="F66" s="62"/>
      <c r="G66" s="62">
        <f t="shared" si="0"/>
        <v>0</v>
      </c>
      <c r="H66" s="61"/>
    </row>
    <row r="67" spans="1:8" s="8" customFormat="1" ht="27.75" customHeight="1">
      <c r="A67" s="286" t="s">
        <v>142</v>
      </c>
      <c r="B67" s="287"/>
      <c r="C67" s="147"/>
      <c r="D67" s="62">
        <v>16.100000000000001</v>
      </c>
      <c r="E67" s="62"/>
      <c r="F67" s="62">
        <v>41.8</v>
      </c>
      <c r="G67" s="62">
        <f t="shared" si="0"/>
        <v>41.8</v>
      </c>
      <c r="H67" s="61"/>
    </row>
    <row r="68" spans="1:8" s="8" customFormat="1" ht="27.75" customHeight="1">
      <c r="A68" s="286" t="s">
        <v>146</v>
      </c>
      <c r="B68" s="287"/>
      <c r="C68" s="147"/>
      <c r="D68" s="62">
        <v>30.4</v>
      </c>
      <c r="E68" s="62"/>
      <c r="F68" s="62"/>
      <c r="G68" s="62">
        <f t="shared" si="0"/>
        <v>0</v>
      </c>
      <c r="H68" s="61"/>
    </row>
    <row r="69" spans="1:8" s="8" customFormat="1" ht="27.75" customHeight="1">
      <c r="A69" s="286" t="s">
        <v>143</v>
      </c>
      <c r="B69" s="287"/>
      <c r="C69" s="147"/>
      <c r="D69" s="62">
        <v>8.6999999999999993</v>
      </c>
      <c r="E69" s="62"/>
      <c r="F69" s="62"/>
      <c r="G69" s="62">
        <f t="shared" si="0"/>
        <v>0</v>
      </c>
      <c r="H69" s="61"/>
    </row>
    <row r="70" spans="1:8" s="8" customFormat="1" ht="27.75" customHeight="1">
      <c r="A70" s="286" t="s">
        <v>170</v>
      </c>
      <c r="B70" s="287"/>
      <c r="C70" s="147"/>
      <c r="D70" s="62">
        <v>5</v>
      </c>
      <c r="E70" s="62">
        <v>5</v>
      </c>
      <c r="F70" s="62"/>
      <c r="G70" s="62">
        <f t="shared" si="0"/>
        <v>-5</v>
      </c>
      <c r="H70" s="61"/>
    </row>
    <row r="71" spans="1:8" s="8" customFormat="1" ht="27.75" customHeight="1">
      <c r="A71" s="286" t="s">
        <v>148</v>
      </c>
      <c r="B71" s="287"/>
      <c r="C71" s="147"/>
      <c r="D71" s="62">
        <v>18</v>
      </c>
      <c r="E71" s="62"/>
      <c r="F71" s="62"/>
      <c r="G71" s="62">
        <f t="shared" si="0"/>
        <v>0</v>
      </c>
      <c r="H71" s="61"/>
    </row>
    <row r="72" spans="1:8" s="8" customFormat="1" ht="27.75" customHeight="1">
      <c r="A72" s="286" t="s">
        <v>149</v>
      </c>
      <c r="B72" s="287"/>
      <c r="C72" s="147"/>
      <c r="D72" s="62">
        <v>1.5</v>
      </c>
      <c r="E72" s="62">
        <v>1.5</v>
      </c>
      <c r="F72" s="62"/>
      <c r="G72" s="62">
        <f t="shared" si="0"/>
        <v>-1.5</v>
      </c>
      <c r="H72" s="61"/>
    </row>
    <row r="73" spans="1:8" s="8" customFormat="1" ht="27.75" customHeight="1">
      <c r="A73" s="280" t="s">
        <v>93</v>
      </c>
      <c r="B73" s="281"/>
      <c r="C73" s="101">
        <v>1025</v>
      </c>
      <c r="D73" s="61">
        <f>SUM(D74:D117)</f>
        <v>4895.2999999999993</v>
      </c>
      <c r="E73" s="61">
        <f>SUM(E74:E117)</f>
        <v>2881</v>
      </c>
      <c r="F73" s="234">
        <f>SUM(F74:F117)</f>
        <v>3233.0999999999995</v>
      </c>
      <c r="G73" s="61">
        <f t="shared" si="0"/>
        <v>352.09999999999945</v>
      </c>
      <c r="H73" s="61">
        <f t="shared" si="3"/>
        <v>112.22145088510931</v>
      </c>
    </row>
    <row r="74" spans="1:8" s="8" customFormat="1" ht="27.75" customHeight="1">
      <c r="A74" s="282" t="s">
        <v>201</v>
      </c>
      <c r="B74" s="283"/>
      <c r="C74" s="101"/>
      <c r="D74" s="62">
        <v>13.9</v>
      </c>
      <c r="E74" s="62">
        <v>13.6</v>
      </c>
      <c r="F74" s="62">
        <v>16.399999999999999</v>
      </c>
      <c r="G74" s="62">
        <f t="shared" ref="G74:G119" si="5">F74-E74</f>
        <v>2.7999999999999989</v>
      </c>
      <c r="H74" s="62">
        <f t="shared" si="3"/>
        <v>120.58823529411764</v>
      </c>
    </row>
    <row r="75" spans="1:8" s="8" customFormat="1" ht="27.75" customHeight="1">
      <c r="A75" s="282" t="s">
        <v>206</v>
      </c>
      <c r="B75" s="283"/>
      <c r="C75" s="101"/>
      <c r="D75" s="62">
        <v>17.3</v>
      </c>
      <c r="E75" s="62">
        <v>13.8</v>
      </c>
      <c r="F75" s="62">
        <v>3.5</v>
      </c>
      <c r="G75" s="62">
        <f t="shared" si="5"/>
        <v>-10.3</v>
      </c>
      <c r="H75" s="62">
        <f t="shared" si="3"/>
        <v>25.362318840579707</v>
      </c>
    </row>
    <row r="76" spans="1:8" s="8" customFormat="1" ht="27.75" customHeight="1">
      <c r="A76" s="282" t="s">
        <v>207</v>
      </c>
      <c r="B76" s="283"/>
      <c r="C76" s="101"/>
      <c r="D76" s="62">
        <v>28.8</v>
      </c>
      <c r="E76" s="62">
        <v>50.4</v>
      </c>
      <c r="F76" s="62">
        <v>58.8</v>
      </c>
      <c r="G76" s="62">
        <f t="shared" si="5"/>
        <v>8.3999999999999986</v>
      </c>
      <c r="H76" s="62">
        <f t="shared" si="3"/>
        <v>116.66666666666667</v>
      </c>
    </row>
    <row r="77" spans="1:8" s="8" customFormat="1" ht="27.75" customHeight="1">
      <c r="A77" s="282" t="s">
        <v>208</v>
      </c>
      <c r="B77" s="283"/>
      <c r="C77" s="101"/>
      <c r="D77" s="62">
        <v>20.6</v>
      </c>
      <c r="E77" s="62">
        <v>14.4</v>
      </c>
      <c r="F77" s="62">
        <v>17.3</v>
      </c>
      <c r="G77" s="62">
        <f t="shared" si="5"/>
        <v>2.9000000000000004</v>
      </c>
      <c r="H77" s="62">
        <f t="shared" si="3"/>
        <v>120.13888888888889</v>
      </c>
    </row>
    <row r="78" spans="1:8" s="8" customFormat="1" ht="27.75" customHeight="1">
      <c r="A78" s="282" t="s">
        <v>209</v>
      </c>
      <c r="B78" s="283"/>
      <c r="C78" s="101"/>
      <c r="D78" s="62">
        <v>19.100000000000001</v>
      </c>
      <c r="E78" s="62">
        <v>13.8</v>
      </c>
      <c r="F78" s="62">
        <v>46.1</v>
      </c>
      <c r="G78" s="62">
        <f t="shared" si="5"/>
        <v>32.299999999999997</v>
      </c>
      <c r="H78" s="62">
        <f t="shared" si="3"/>
        <v>334.05797101449275</v>
      </c>
    </row>
    <row r="79" spans="1:8" s="8" customFormat="1" ht="27.75" customHeight="1">
      <c r="A79" s="282" t="s">
        <v>210</v>
      </c>
      <c r="B79" s="283"/>
      <c r="C79" s="101"/>
      <c r="D79" s="62">
        <v>31.2</v>
      </c>
      <c r="E79" s="62">
        <v>22</v>
      </c>
      <c r="F79" s="62">
        <v>23.2</v>
      </c>
      <c r="G79" s="62">
        <f t="shared" si="5"/>
        <v>1.1999999999999993</v>
      </c>
      <c r="H79" s="62">
        <f t="shared" si="3"/>
        <v>105.45454545454544</v>
      </c>
    </row>
    <row r="80" spans="1:8" s="8" customFormat="1" ht="27.75" customHeight="1">
      <c r="A80" s="282" t="s">
        <v>138</v>
      </c>
      <c r="B80" s="283"/>
      <c r="C80" s="101"/>
      <c r="D80" s="62">
        <v>0.7</v>
      </c>
      <c r="E80" s="62"/>
      <c r="F80" s="62"/>
      <c r="G80" s="62">
        <f t="shared" si="5"/>
        <v>0</v>
      </c>
      <c r="H80" s="62"/>
    </row>
    <row r="81" spans="1:10" s="8" customFormat="1" ht="27.75" customHeight="1">
      <c r="A81" s="282" t="s">
        <v>211</v>
      </c>
      <c r="B81" s="283"/>
      <c r="C81" s="101"/>
      <c r="D81" s="62">
        <v>2.5</v>
      </c>
      <c r="E81" s="62">
        <v>2.5</v>
      </c>
      <c r="F81" s="62">
        <v>0.9</v>
      </c>
      <c r="G81" s="62">
        <f t="shared" si="5"/>
        <v>-1.6</v>
      </c>
      <c r="H81" s="62">
        <f t="shared" si="3"/>
        <v>36</v>
      </c>
    </row>
    <row r="82" spans="1:10" s="8" customFormat="1" ht="27" customHeight="1">
      <c r="A82" s="282" t="s">
        <v>141</v>
      </c>
      <c r="B82" s="283"/>
      <c r="C82" s="101"/>
      <c r="D82" s="62">
        <v>115.9</v>
      </c>
      <c r="E82" s="62">
        <v>87.2</v>
      </c>
      <c r="F82" s="62">
        <v>75</v>
      </c>
      <c r="G82" s="62">
        <f t="shared" si="5"/>
        <v>-12.200000000000003</v>
      </c>
      <c r="H82" s="62">
        <f t="shared" si="3"/>
        <v>86.0091743119266</v>
      </c>
    </row>
    <row r="83" spans="1:10" s="8" customFormat="1" ht="22.5" customHeight="1">
      <c r="A83" s="288" t="s">
        <v>274</v>
      </c>
      <c r="B83" s="289"/>
      <c r="C83" s="101"/>
      <c r="D83" s="62"/>
      <c r="E83" s="62"/>
      <c r="F83" s="62">
        <v>110.2</v>
      </c>
      <c r="G83" s="62">
        <f t="shared" si="5"/>
        <v>110.2</v>
      </c>
      <c r="H83" s="62"/>
    </row>
    <row r="84" spans="1:10" s="8" customFormat="1" ht="27.75" customHeight="1">
      <c r="A84" s="288" t="s">
        <v>204</v>
      </c>
      <c r="B84" s="289"/>
      <c r="C84" s="101"/>
      <c r="D84" s="62">
        <v>4.2</v>
      </c>
      <c r="E84" s="62">
        <v>6.1</v>
      </c>
      <c r="F84" s="62"/>
      <c r="G84" s="62">
        <f t="shared" si="5"/>
        <v>-6.1</v>
      </c>
      <c r="H84" s="62">
        <f t="shared" si="3"/>
        <v>0</v>
      </c>
    </row>
    <row r="85" spans="1:10" s="8" customFormat="1" ht="78.75" customHeight="1">
      <c r="A85" s="278" t="s">
        <v>271</v>
      </c>
      <c r="B85" s="279"/>
      <c r="C85" s="101"/>
      <c r="D85" s="62"/>
      <c r="E85" s="62">
        <v>223.5</v>
      </c>
      <c r="F85" s="62"/>
      <c r="G85" s="62">
        <f t="shared" si="5"/>
        <v>-223.5</v>
      </c>
      <c r="H85" s="62">
        <f t="shared" si="3"/>
        <v>0</v>
      </c>
    </row>
    <row r="86" spans="1:10" s="8" customFormat="1" ht="41.25" customHeight="1">
      <c r="A86" s="272" t="s">
        <v>155</v>
      </c>
      <c r="B86" s="273"/>
      <c r="C86" s="101"/>
      <c r="D86" s="62">
        <v>244.6</v>
      </c>
      <c r="E86" s="62"/>
      <c r="F86" s="62"/>
      <c r="G86" s="62">
        <f t="shared" si="5"/>
        <v>0</v>
      </c>
      <c r="H86" s="62"/>
    </row>
    <row r="87" spans="1:10" s="8" customFormat="1" ht="41.25" customHeight="1">
      <c r="A87" s="272" t="s">
        <v>272</v>
      </c>
      <c r="B87" s="273"/>
      <c r="C87" s="101"/>
      <c r="D87" s="62"/>
      <c r="E87" s="62"/>
      <c r="F87" s="62">
        <v>149.69999999999999</v>
      </c>
      <c r="G87" s="62"/>
      <c r="H87" s="62"/>
    </row>
    <row r="88" spans="1:10" s="8" customFormat="1" ht="27.75" customHeight="1">
      <c r="A88" s="282" t="s">
        <v>270</v>
      </c>
      <c r="B88" s="283"/>
      <c r="C88" s="101"/>
      <c r="D88" s="62"/>
      <c r="E88" s="62"/>
      <c r="F88" s="62">
        <v>222.9</v>
      </c>
      <c r="G88" s="62"/>
      <c r="H88" s="62"/>
    </row>
    <row r="89" spans="1:10" ht="22.5" customHeight="1">
      <c r="A89" s="284" t="s">
        <v>137</v>
      </c>
      <c r="B89" s="285"/>
      <c r="C89" s="101"/>
      <c r="D89" s="62">
        <v>260.3</v>
      </c>
      <c r="E89" s="62">
        <v>216.2</v>
      </c>
      <c r="F89" s="62">
        <v>57.3</v>
      </c>
      <c r="G89" s="62">
        <f t="shared" si="5"/>
        <v>-158.89999999999998</v>
      </c>
      <c r="H89" s="62">
        <f t="shared" si="3"/>
        <v>26.503237742830709</v>
      </c>
      <c r="I89" s="8"/>
      <c r="J89" s="8"/>
    </row>
    <row r="90" spans="1:10" ht="63" customHeight="1">
      <c r="A90" s="270" t="s">
        <v>367</v>
      </c>
      <c r="B90" s="271"/>
      <c r="C90" s="105"/>
      <c r="D90" s="62">
        <v>1220.5999999999999</v>
      </c>
      <c r="E90" s="62">
        <v>417.6</v>
      </c>
      <c r="F90" s="62">
        <v>64.5</v>
      </c>
      <c r="G90" s="62">
        <f t="shared" si="5"/>
        <v>-353.1</v>
      </c>
      <c r="H90" s="62">
        <f t="shared" si="3"/>
        <v>15.445402298850574</v>
      </c>
      <c r="I90" s="8"/>
      <c r="J90" s="8"/>
    </row>
    <row r="91" spans="1:10" ht="23.25" customHeight="1">
      <c r="A91" s="270" t="s">
        <v>164</v>
      </c>
      <c r="B91" s="271"/>
      <c r="C91" s="105"/>
      <c r="D91" s="62">
        <v>1500.8</v>
      </c>
      <c r="E91" s="62">
        <v>1093.2</v>
      </c>
      <c r="F91" s="62">
        <v>1330.1</v>
      </c>
      <c r="G91" s="62">
        <f t="shared" si="5"/>
        <v>236.89999999999986</v>
      </c>
      <c r="H91" s="62">
        <f t="shared" si="3"/>
        <v>121.67032564946942</v>
      </c>
      <c r="I91" s="8"/>
      <c r="J91" s="8"/>
    </row>
    <row r="92" spans="1:10" ht="23.25" customHeight="1">
      <c r="A92" s="270" t="s">
        <v>162</v>
      </c>
      <c r="B92" s="271"/>
      <c r="C92" s="105"/>
      <c r="D92" s="62">
        <v>120.3</v>
      </c>
      <c r="E92" s="62">
        <v>103.1</v>
      </c>
      <c r="F92" s="62">
        <v>81.8</v>
      </c>
      <c r="G92" s="62">
        <f t="shared" si="5"/>
        <v>-21.299999999999997</v>
      </c>
      <c r="H92" s="62">
        <f t="shared" si="3"/>
        <v>79.340446168768182</v>
      </c>
      <c r="I92" s="8"/>
      <c r="J92" s="8"/>
    </row>
    <row r="93" spans="1:10" ht="21.75" customHeight="1">
      <c r="A93" s="270" t="s">
        <v>163</v>
      </c>
      <c r="B93" s="271"/>
      <c r="C93" s="105"/>
      <c r="D93" s="62">
        <v>664.8</v>
      </c>
      <c r="E93" s="62">
        <v>464.1</v>
      </c>
      <c r="F93" s="62">
        <v>472.9</v>
      </c>
      <c r="G93" s="62">
        <f t="shared" si="5"/>
        <v>8.7999999999999545</v>
      </c>
      <c r="H93" s="62">
        <f t="shared" si="3"/>
        <v>101.89614307261365</v>
      </c>
    </row>
    <row r="94" spans="1:10" ht="22.5" customHeight="1">
      <c r="A94" s="270" t="s">
        <v>154</v>
      </c>
      <c r="B94" s="271"/>
      <c r="C94" s="105"/>
      <c r="D94" s="62">
        <v>115.7</v>
      </c>
      <c r="E94" s="62">
        <v>46</v>
      </c>
      <c r="F94" s="62">
        <v>28.4</v>
      </c>
      <c r="G94" s="62">
        <f t="shared" si="5"/>
        <v>-17.600000000000001</v>
      </c>
      <c r="H94" s="62">
        <f t="shared" ref="H94:H99" si="6">F94/E94*100</f>
        <v>61.739130434782609</v>
      </c>
    </row>
    <row r="95" spans="1:10" ht="27.75" customHeight="1">
      <c r="A95" s="302" t="s">
        <v>230</v>
      </c>
      <c r="B95" s="303"/>
      <c r="C95" s="105"/>
      <c r="D95" s="62">
        <v>3.9</v>
      </c>
      <c r="E95" s="62">
        <v>2.1</v>
      </c>
      <c r="F95" s="62">
        <v>9.1999999999999993</v>
      </c>
      <c r="G95" s="62">
        <f t="shared" si="5"/>
        <v>7.1</v>
      </c>
      <c r="H95" s="62">
        <f t="shared" si="6"/>
        <v>438.09523809523807</v>
      </c>
    </row>
    <row r="96" spans="1:10" ht="25.5" customHeight="1">
      <c r="A96" s="299" t="s">
        <v>216</v>
      </c>
      <c r="B96" s="300"/>
      <c r="C96" s="101"/>
      <c r="D96" s="62">
        <v>20.5</v>
      </c>
      <c r="E96" s="62">
        <v>19</v>
      </c>
      <c r="F96" s="62">
        <v>22.7</v>
      </c>
      <c r="G96" s="62">
        <f t="shared" si="5"/>
        <v>3.6999999999999993</v>
      </c>
      <c r="H96" s="62">
        <f t="shared" si="6"/>
        <v>119.47368421052632</v>
      </c>
    </row>
    <row r="97" spans="1:8" ht="23.25" customHeight="1">
      <c r="A97" s="272" t="s">
        <v>212</v>
      </c>
      <c r="B97" s="273"/>
      <c r="C97" s="101"/>
      <c r="D97" s="62">
        <v>59.4</v>
      </c>
      <c r="E97" s="62">
        <v>59.4</v>
      </c>
      <c r="F97" s="62">
        <v>45</v>
      </c>
      <c r="G97" s="62">
        <f t="shared" si="5"/>
        <v>-14.399999999999999</v>
      </c>
      <c r="H97" s="62">
        <f t="shared" si="6"/>
        <v>75.757575757575751</v>
      </c>
    </row>
    <row r="98" spans="1:8" ht="25.5" customHeight="1">
      <c r="A98" s="272" t="s">
        <v>278</v>
      </c>
      <c r="B98" s="273"/>
      <c r="C98" s="101"/>
      <c r="D98" s="62"/>
      <c r="E98" s="62"/>
      <c r="F98" s="62">
        <v>1</v>
      </c>
      <c r="G98" s="62">
        <f t="shared" si="5"/>
        <v>1</v>
      </c>
      <c r="H98" s="62"/>
    </row>
    <row r="99" spans="1:8" ht="27.75" customHeight="1">
      <c r="A99" s="272" t="s">
        <v>213</v>
      </c>
      <c r="B99" s="273"/>
      <c r="C99" s="101"/>
      <c r="D99" s="62">
        <v>15.1</v>
      </c>
      <c r="E99" s="62">
        <v>1.4</v>
      </c>
      <c r="F99" s="62">
        <v>6.9</v>
      </c>
      <c r="G99" s="62">
        <f t="shared" si="5"/>
        <v>5.5</v>
      </c>
      <c r="H99" s="62">
        <f t="shared" si="6"/>
        <v>492.85714285714289</v>
      </c>
    </row>
    <row r="100" spans="1:8" ht="24.75" customHeight="1">
      <c r="A100" s="272" t="s">
        <v>227</v>
      </c>
      <c r="B100" s="273"/>
      <c r="C100" s="101"/>
      <c r="D100" s="62">
        <v>159.19999999999999</v>
      </c>
      <c r="E100" s="62"/>
      <c r="F100" s="62"/>
      <c r="G100" s="62">
        <f t="shared" si="5"/>
        <v>0</v>
      </c>
      <c r="H100" s="61"/>
    </row>
    <row r="101" spans="1:8" ht="27.75" customHeight="1">
      <c r="A101" s="272" t="s">
        <v>215</v>
      </c>
      <c r="B101" s="273"/>
      <c r="C101" s="101"/>
      <c r="D101" s="62">
        <v>10.4</v>
      </c>
      <c r="E101" s="62">
        <v>10.4</v>
      </c>
      <c r="F101" s="62"/>
      <c r="G101" s="62">
        <f t="shared" si="5"/>
        <v>-10.4</v>
      </c>
      <c r="H101" s="61"/>
    </row>
    <row r="102" spans="1:8" ht="23.25" customHeight="1">
      <c r="A102" s="272" t="s">
        <v>277</v>
      </c>
      <c r="B102" s="273"/>
      <c r="C102" s="101"/>
      <c r="D102" s="62"/>
      <c r="E102" s="62"/>
      <c r="F102" s="62">
        <v>1.1000000000000001</v>
      </c>
      <c r="G102" s="62">
        <f t="shared" si="5"/>
        <v>1.1000000000000001</v>
      </c>
      <c r="H102" s="61"/>
    </row>
    <row r="103" spans="1:8" ht="24.75" customHeight="1">
      <c r="A103" s="272" t="s">
        <v>365</v>
      </c>
      <c r="B103" s="273"/>
      <c r="C103" s="101"/>
      <c r="D103" s="62"/>
      <c r="E103" s="62"/>
      <c r="F103" s="62">
        <v>6.9</v>
      </c>
      <c r="G103" s="62">
        <f t="shared" si="5"/>
        <v>6.9</v>
      </c>
      <c r="H103" s="61"/>
    </row>
    <row r="104" spans="1:8" ht="24.75" customHeight="1">
      <c r="A104" s="286" t="s">
        <v>366</v>
      </c>
      <c r="B104" s="287"/>
      <c r="C104" s="101"/>
      <c r="D104" s="62"/>
      <c r="E104" s="62"/>
      <c r="F104" s="62">
        <v>28.3</v>
      </c>
      <c r="G104" s="62">
        <f t="shared" si="5"/>
        <v>28.3</v>
      </c>
      <c r="H104" s="61"/>
    </row>
    <row r="105" spans="1:8" ht="22.5" customHeight="1">
      <c r="A105" s="272" t="s">
        <v>205</v>
      </c>
      <c r="B105" s="273"/>
      <c r="C105" s="101"/>
      <c r="D105" s="62"/>
      <c r="E105" s="62"/>
      <c r="F105" s="62">
        <v>287.7</v>
      </c>
      <c r="G105" s="62">
        <f t="shared" si="5"/>
        <v>287.7</v>
      </c>
      <c r="H105" s="61"/>
    </row>
    <row r="106" spans="1:8" ht="23.25" customHeight="1">
      <c r="A106" s="272" t="s">
        <v>279</v>
      </c>
      <c r="B106" s="273"/>
      <c r="C106" s="101"/>
      <c r="D106" s="62"/>
      <c r="E106" s="62"/>
      <c r="F106" s="62">
        <v>19.399999999999999</v>
      </c>
      <c r="G106" s="62">
        <f t="shared" si="5"/>
        <v>19.399999999999999</v>
      </c>
      <c r="H106" s="61"/>
    </row>
    <row r="107" spans="1:8" ht="23.25" customHeight="1">
      <c r="A107" s="272" t="s">
        <v>281</v>
      </c>
      <c r="B107" s="273"/>
      <c r="C107" s="101"/>
      <c r="D107" s="62"/>
      <c r="E107" s="62"/>
      <c r="F107" s="62">
        <v>4.5</v>
      </c>
      <c r="G107" s="62">
        <f t="shared" si="5"/>
        <v>4.5</v>
      </c>
      <c r="H107" s="61"/>
    </row>
    <row r="108" spans="1:8" ht="27.75" customHeight="1">
      <c r="A108" s="272" t="s">
        <v>178</v>
      </c>
      <c r="B108" s="273"/>
      <c r="C108" s="101"/>
      <c r="D108" s="62">
        <v>0.8</v>
      </c>
      <c r="E108" s="62"/>
      <c r="F108" s="62"/>
      <c r="G108" s="62">
        <f t="shared" si="5"/>
        <v>0</v>
      </c>
      <c r="H108" s="61"/>
    </row>
    <row r="109" spans="1:8" ht="27.75" customHeight="1">
      <c r="A109" s="286" t="s">
        <v>144</v>
      </c>
      <c r="B109" s="287"/>
      <c r="C109" s="101"/>
      <c r="D109" s="62">
        <v>56</v>
      </c>
      <c r="E109" s="62"/>
      <c r="F109" s="62"/>
      <c r="G109" s="62">
        <f t="shared" si="5"/>
        <v>0</v>
      </c>
      <c r="H109" s="61"/>
    </row>
    <row r="110" spans="1:8" ht="27.75" customHeight="1">
      <c r="A110" s="286" t="s">
        <v>269</v>
      </c>
      <c r="B110" s="287"/>
      <c r="C110" s="101"/>
      <c r="D110" s="62">
        <v>11</v>
      </c>
      <c r="E110" s="62"/>
      <c r="F110" s="62"/>
      <c r="G110" s="62">
        <f t="shared" si="5"/>
        <v>0</v>
      </c>
      <c r="H110" s="61"/>
    </row>
    <row r="111" spans="1:8" ht="27.75" customHeight="1">
      <c r="A111" s="286" t="s">
        <v>268</v>
      </c>
      <c r="B111" s="287"/>
      <c r="C111" s="101"/>
      <c r="D111" s="62">
        <v>51.8</v>
      </c>
      <c r="E111" s="62"/>
      <c r="F111" s="62"/>
      <c r="G111" s="62">
        <f t="shared" si="5"/>
        <v>0</v>
      </c>
      <c r="H111" s="61"/>
    </row>
    <row r="112" spans="1:8" ht="27.75" customHeight="1">
      <c r="A112" s="288" t="s">
        <v>214</v>
      </c>
      <c r="B112" s="289"/>
      <c r="C112" s="101"/>
      <c r="D112" s="201">
        <v>6.2</v>
      </c>
      <c r="E112" s="201">
        <v>1.2</v>
      </c>
      <c r="F112" s="201">
        <v>1.2</v>
      </c>
      <c r="G112" s="62">
        <f t="shared" si="5"/>
        <v>0</v>
      </c>
      <c r="H112" s="61"/>
    </row>
    <row r="113" spans="1:8" ht="25.5" customHeight="1">
      <c r="A113" s="288" t="s">
        <v>283</v>
      </c>
      <c r="B113" s="289"/>
      <c r="C113" s="101"/>
      <c r="D113" s="202"/>
      <c r="E113" s="202"/>
      <c r="F113" s="202">
        <v>6.6</v>
      </c>
      <c r="G113" s="62">
        <f t="shared" si="5"/>
        <v>6.6</v>
      </c>
      <c r="H113" s="61"/>
    </row>
    <row r="114" spans="1:8" ht="27.75" customHeight="1">
      <c r="A114" s="288" t="s">
        <v>184</v>
      </c>
      <c r="B114" s="289"/>
      <c r="C114" s="101"/>
      <c r="D114" s="189">
        <v>20.399999999999999</v>
      </c>
      <c r="E114" s="189"/>
      <c r="F114" s="189"/>
      <c r="G114" s="62">
        <f t="shared" si="5"/>
        <v>0</v>
      </c>
      <c r="H114" s="61"/>
    </row>
    <row r="115" spans="1:8" ht="27.75" customHeight="1">
      <c r="A115" s="288" t="s">
        <v>150</v>
      </c>
      <c r="B115" s="289"/>
      <c r="C115" s="101"/>
      <c r="D115" s="201">
        <v>23.2</v>
      </c>
      <c r="E115" s="201"/>
      <c r="F115" s="201"/>
      <c r="G115" s="62">
        <f t="shared" si="5"/>
        <v>0</v>
      </c>
      <c r="H115" s="61"/>
    </row>
    <row r="116" spans="1:8" ht="25.5" customHeight="1">
      <c r="A116" s="272" t="s">
        <v>242</v>
      </c>
      <c r="B116" s="273"/>
      <c r="C116" s="101"/>
      <c r="D116" s="201">
        <v>72.3</v>
      </c>
      <c r="E116" s="201"/>
      <c r="F116" s="201">
        <v>33.6</v>
      </c>
      <c r="G116" s="62">
        <f t="shared" si="5"/>
        <v>33.6</v>
      </c>
      <c r="H116" s="61"/>
    </row>
    <row r="117" spans="1:8" ht="21" customHeight="1">
      <c r="A117" s="288" t="s">
        <v>175</v>
      </c>
      <c r="B117" s="289"/>
      <c r="C117" s="106"/>
      <c r="D117" s="201">
        <v>3.8</v>
      </c>
      <c r="E117" s="201"/>
      <c r="F117" s="201"/>
      <c r="G117" s="62">
        <f t="shared" si="5"/>
        <v>0</v>
      </c>
      <c r="H117" s="61"/>
    </row>
    <row r="118" spans="1:8">
      <c r="A118" s="292" t="s">
        <v>103</v>
      </c>
      <c r="B118" s="293"/>
      <c r="C118" s="101">
        <v>1035</v>
      </c>
      <c r="D118" s="213">
        <v>24.5</v>
      </c>
      <c r="E118" s="201"/>
      <c r="F118" s="201"/>
      <c r="G118" s="62">
        <f t="shared" si="5"/>
        <v>0</v>
      </c>
      <c r="H118" s="61"/>
    </row>
    <row r="119" spans="1:8" ht="27.75" customHeight="1">
      <c r="A119" s="288" t="s">
        <v>141</v>
      </c>
      <c r="B119" s="289"/>
      <c r="C119" s="106"/>
      <c r="D119" s="201">
        <v>24.5</v>
      </c>
      <c r="E119" s="201"/>
      <c r="F119" s="201"/>
      <c r="G119" s="62">
        <f t="shared" si="5"/>
        <v>0</v>
      </c>
      <c r="H119" s="61"/>
    </row>
    <row r="120" spans="1:8" ht="31.5" customHeight="1">
      <c r="A120" s="305" t="s">
        <v>288</v>
      </c>
      <c r="B120" s="305"/>
      <c r="C120" s="301"/>
      <c r="D120" s="301"/>
      <c r="E120" s="149"/>
      <c r="F120" s="58"/>
      <c r="G120" s="248" t="s">
        <v>134</v>
      </c>
      <c r="H120" s="248"/>
    </row>
    <row r="121" spans="1:8">
      <c r="A121" s="247" t="s">
        <v>67</v>
      </c>
      <c r="B121" s="247"/>
      <c r="C121" s="304" t="s">
        <v>323</v>
      </c>
      <c r="D121" s="304"/>
      <c r="E121" s="148"/>
      <c r="F121" s="1"/>
      <c r="G121" s="247" t="s">
        <v>322</v>
      </c>
      <c r="H121" s="247"/>
    </row>
    <row r="122" spans="1:8">
      <c r="B122" s="41"/>
      <c r="D122" s="7"/>
      <c r="E122" s="40"/>
      <c r="F122" s="40"/>
      <c r="G122" s="40"/>
      <c r="H122" s="40"/>
    </row>
    <row r="123" spans="1:8">
      <c r="B123" s="41"/>
      <c r="D123" s="7"/>
      <c r="E123" s="40"/>
      <c r="F123" s="40"/>
      <c r="G123" s="40"/>
      <c r="H123" s="40"/>
    </row>
    <row r="124" spans="1:8">
      <c r="B124" s="41"/>
      <c r="D124" s="7"/>
      <c r="E124" s="40"/>
      <c r="F124" s="40"/>
      <c r="G124" s="40"/>
      <c r="H124" s="40"/>
    </row>
    <row r="125" spans="1:8">
      <c r="B125" s="41"/>
      <c r="D125" s="7"/>
      <c r="E125" s="40"/>
      <c r="F125" s="40"/>
      <c r="G125" s="40"/>
      <c r="H125" s="40"/>
    </row>
    <row r="126" spans="1:8">
      <c r="B126" s="41"/>
      <c r="D126" s="7"/>
      <c r="E126" s="40"/>
      <c r="F126" s="40"/>
      <c r="G126" s="40"/>
      <c r="H126" s="40"/>
    </row>
    <row r="127" spans="1:8">
      <c r="B127" s="41"/>
      <c r="D127" s="7"/>
      <c r="E127" s="40"/>
      <c r="F127" s="40"/>
      <c r="G127" s="40"/>
      <c r="H127" s="40"/>
    </row>
    <row r="128" spans="1:8">
      <c r="B128" s="41"/>
      <c r="D128" s="7"/>
      <c r="E128" s="40"/>
      <c r="F128" s="40"/>
      <c r="G128" s="40"/>
      <c r="H128" s="40"/>
    </row>
    <row r="129" spans="2:8">
      <c r="B129" s="41"/>
      <c r="D129" s="7"/>
      <c r="E129" s="40"/>
      <c r="F129" s="40"/>
      <c r="G129" s="40"/>
      <c r="H129" s="40"/>
    </row>
    <row r="130" spans="2:8">
      <c r="B130" s="41"/>
      <c r="D130" s="7"/>
      <c r="E130" s="40"/>
      <c r="F130" s="40"/>
      <c r="G130" s="40"/>
      <c r="H130" s="40"/>
    </row>
    <row r="131" spans="2:8">
      <c r="B131" s="41"/>
      <c r="D131" s="7"/>
      <c r="E131" s="40"/>
      <c r="F131" s="40"/>
      <c r="G131" s="40"/>
      <c r="H131" s="40"/>
    </row>
    <row r="132" spans="2:8">
      <c r="B132" s="41"/>
      <c r="D132" s="7"/>
      <c r="E132" s="40"/>
      <c r="F132" s="40"/>
      <c r="G132" s="40"/>
      <c r="H132" s="40"/>
    </row>
    <row r="133" spans="2:8">
      <c r="B133" s="41"/>
      <c r="D133" s="7"/>
      <c r="E133" s="40"/>
      <c r="F133" s="40"/>
      <c r="G133" s="40"/>
      <c r="H133" s="40"/>
    </row>
    <row r="134" spans="2:8">
      <c r="B134" s="41"/>
      <c r="D134" s="7"/>
      <c r="E134" s="40"/>
      <c r="F134" s="40"/>
      <c r="G134" s="40"/>
      <c r="H134" s="40"/>
    </row>
    <row r="135" spans="2:8">
      <c r="B135" s="41"/>
      <c r="D135" s="7"/>
      <c r="E135" s="40"/>
      <c r="F135" s="40"/>
      <c r="G135" s="40"/>
      <c r="H135" s="40"/>
    </row>
    <row r="136" spans="2:8">
      <c r="B136" s="41"/>
      <c r="D136" s="7"/>
      <c r="E136" s="40"/>
      <c r="F136" s="40"/>
      <c r="G136" s="40"/>
      <c r="H136" s="40"/>
    </row>
    <row r="137" spans="2:8">
      <c r="B137" s="41"/>
    </row>
    <row r="138" spans="2:8">
      <c r="B138" s="42"/>
    </row>
    <row r="139" spans="2:8">
      <c r="B139" s="42"/>
    </row>
    <row r="140" spans="2:8">
      <c r="B140" s="42"/>
    </row>
    <row r="141" spans="2:8">
      <c r="B141" s="42"/>
    </row>
    <row r="142" spans="2:8">
      <c r="B142" s="42"/>
    </row>
    <row r="143" spans="2:8">
      <c r="B143" s="42"/>
    </row>
    <row r="144" spans="2:8">
      <c r="B144" s="42"/>
    </row>
    <row r="145" spans="2:2">
      <c r="B145" s="42"/>
    </row>
    <row r="146" spans="2:2">
      <c r="B146" s="42"/>
    </row>
    <row r="147" spans="2:2">
      <c r="B147" s="42"/>
    </row>
    <row r="148" spans="2:2">
      <c r="B148" s="42"/>
    </row>
    <row r="149" spans="2:2">
      <c r="B149" s="42"/>
    </row>
    <row r="150" spans="2:2">
      <c r="B150" s="42"/>
    </row>
    <row r="151" spans="2:2">
      <c r="B151" s="42"/>
    </row>
    <row r="152" spans="2:2">
      <c r="B152" s="42"/>
    </row>
    <row r="153" spans="2:2">
      <c r="B153" s="42"/>
    </row>
    <row r="154" spans="2:2">
      <c r="B154" s="42"/>
    </row>
    <row r="155" spans="2:2">
      <c r="B155" s="42"/>
    </row>
    <row r="156" spans="2:2">
      <c r="B156" s="42"/>
    </row>
    <row r="157" spans="2:2">
      <c r="B157" s="42"/>
    </row>
    <row r="158" spans="2:2">
      <c r="B158" s="42"/>
    </row>
    <row r="159" spans="2:2">
      <c r="B159" s="42"/>
    </row>
    <row r="160" spans="2:2">
      <c r="B160" s="42"/>
    </row>
    <row r="161" spans="2:2">
      <c r="B161" s="42"/>
    </row>
    <row r="162" spans="2:2">
      <c r="B162" s="42"/>
    </row>
    <row r="163" spans="2:2">
      <c r="B163" s="42"/>
    </row>
    <row r="164" spans="2:2">
      <c r="B164" s="42"/>
    </row>
    <row r="165" spans="2:2">
      <c r="B165" s="42"/>
    </row>
    <row r="166" spans="2:2">
      <c r="B166" s="42"/>
    </row>
    <row r="167" spans="2:2">
      <c r="B167" s="42"/>
    </row>
    <row r="168" spans="2:2">
      <c r="B168" s="42"/>
    </row>
    <row r="169" spans="2:2">
      <c r="B169" s="42"/>
    </row>
    <row r="170" spans="2:2">
      <c r="B170" s="42"/>
    </row>
    <row r="171" spans="2:2">
      <c r="B171" s="42"/>
    </row>
    <row r="172" spans="2:2">
      <c r="B172" s="42"/>
    </row>
    <row r="173" spans="2:2">
      <c r="B173" s="42"/>
    </row>
    <row r="174" spans="2:2">
      <c r="B174" s="42"/>
    </row>
    <row r="175" spans="2:2">
      <c r="B175" s="42"/>
    </row>
    <row r="176" spans="2:2">
      <c r="B176" s="42"/>
    </row>
    <row r="177" spans="2:2">
      <c r="B177" s="42"/>
    </row>
    <row r="178" spans="2:2">
      <c r="B178" s="42"/>
    </row>
    <row r="179" spans="2:2">
      <c r="B179" s="42"/>
    </row>
    <row r="180" spans="2:2">
      <c r="B180" s="42"/>
    </row>
    <row r="181" spans="2:2">
      <c r="B181" s="42"/>
    </row>
    <row r="182" spans="2:2">
      <c r="B182" s="42"/>
    </row>
    <row r="183" spans="2:2">
      <c r="B183" s="42"/>
    </row>
    <row r="184" spans="2:2">
      <c r="B184" s="42"/>
    </row>
    <row r="185" spans="2:2">
      <c r="B185" s="42"/>
    </row>
    <row r="186" spans="2:2">
      <c r="B186" s="42"/>
    </row>
    <row r="187" spans="2:2">
      <c r="B187" s="42"/>
    </row>
    <row r="188" spans="2:2">
      <c r="B188" s="42"/>
    </row>
    <row r="189" spans="2:2">
      <c r="B189" s="42"/>
    </row>
    <row r="190" spans="2:2">
      <c r="B190" s="42"/>
    </row>
    <row r="191" spans="2:2">
      <c r="B191" s="42"/>
    </row>
    <row r="192" spans="2:2">
      <c r="B192" s="42"/>
    </row>
    <row r="193" spans="2:2">
      <c r="B193" s="42"/>
    </row>
    <row r="194" spans="2:2">
      <c r="B194" s="42"/>
    </row>
    <row r="195" spans="2:2">
      <c r="B195" s="42"/>
    </row>
    <row r="196" spans="2:2">
      <c r="B196" s="42"/>
    </row>
    <row r="197" spans="2:2">
      <c r="B197" s="42"/>
    </row>
    <row r="198" spans="2:2">
      <c r="B198" s="42"/>
    </row>
    <row r="199" spans="2:2">
      <c r="B199" s="42"/>
    </row>
    <row r="200" spans="2:2">
      <c r="B200" s="42"/>
    </row>
    <row r="201" spans="2:2">
      <c r="B201" s="42"/>
    </row>
    <row r="202" spans="2:2">
      <c r="B202" s="42"/>
    </row>
    <row r="203" spans="2:2">
      <c r="B203" s="42"/>
    </row>
    <row r="204" spans="2:2">
      <c r="B204" s="42"/>
    </row>
    <row r="205" spans="2:2">
      <c r="B205" s="42"/>
    </row>
    <row r="206" spans="2:2">
      <c r="B206" s="42"/>
    </row>
    <row r="207" spans="2:2">
      <c r="B207" s="42"/>
    </row>
    <row r="208" spans="2:2">
      <c r="B208" s="42"/>
    </row>
    <row r="209" spans="2:2">
      <c r="B209" s="42"/>
    </row>
    <row r="210" spans="2:2">
      <c r="B210" s="42"/>
    </row>
    <row r="211" spans="2:2">
      <c r="B211" s="42"/>
    </row>
    <row r="212" spans="2:2">
      <c r="B212" s="42"/>
    </row>
    <row r="213" spans="2:2">
      <c r="B213" s="42"/>
    </row>
    <row r="214" spans="2:2">
      <c r="B214" s="42"/>
    </row>
    <row r="215" spans="2:2">
      <c r="B215" s="42"/>
    </row>
    <row r="216" spans="2:2">
      <c r="B216" s="42"/>
    </row>
    <row r="217" spans="2:2">
      <c r="B217" s="42"/>
    </row>
    <row r="218" spans="2:2">
      <c r="B218" s="42"/>
    </row>
    <row r="219" spans="2:2">
      <c r="B219" s="42"/>
    </row>
    <row r="220" spans="2:2">
      <c r="B220" s="42"/>
    </row>
    <row r="221" spans="2:2">
      <c r="B221" s="42"/>
    </row>
    <row r="222" spans="2:2">
      <c r="B222" s="42"/>
    </row>
    <row r="223" spans="2:2">
      <c r="B223" s="42"/>
    </row>
    <row r="224" spans="2:2">
      <c r="B224" s="42"/>
    </row>
    <row r="225" spans="2:2">
      <c r="B225" s="42"/>
    </row>
    <row r="226" spans="2:2">
      <c r="B226" s="42"/>
    </row>
    <row r="227" spans="2:2">
      <c r="B227" s="42"/>
    </row>
    <row r="228" spans="2:2">
      <c r="B228" s="42"/>
    </row>
    <row r="229" spans="2:2">
      <c r="B229" s="42"/>
    </row>
    <row r="230" spans="2:2">
      <c r="B230" s="42"/>
    </row>
    <row r="231" spans="2:2">
      <c r="B231" s="42"/>
    </row>
    <row r="232" spans="2:2">
      <c r="B232" s="42"/>
    </row>
    <row r="233" spans="2:2">
      <c r="B233" s="42"/>
    </row>
    <row r="234" spans="2:2">
      <c r="B234" s="42"/>
    </row>
    <row r="235" spans="2:2">
      <c r="B235" s="42"/>
    </row>
    <row r="236" spans="2:2">
      <c r="B236" s="42"/>
    </row>
    <row r="237" spans="2:2">
      <c r="B237" s="42"/>
    </row>
    <row r="238" spans="2:2">
      <c r="B238" s="42"/>
    </row>
    <row r="239" spans="2:2">
      <c r="B239" s="42"/>
    </row>
    <row r="240" spans="2:2">
      <c r="B240" s="42"/>
    </row>
    <row r="241" spans="2:2">
      <c r="B241" s="42"/>
    </row>
    <row r="242" spans="2:2">
      <c r="B242" s="42"/>
    </row>
    <row r="243" spans="2:2">
      <c r="B243" s="42"/>
    </row>
    <row r="244" spans="2:2">
      <c r="B244" s="42"/>
    </row>
    <row r="245" spans="2:2">
      <c r="B245" s="42"/>
    </row>
    <row r="246" spans="2:2">
      <c r="B246" s="42"/>
    </row>
    <row r="247" spans="2:2">
      <c r="B247" s="42"/>
    </row>
    <row r="248" spans="2:2">
      <c r="B248" s="42"/>
    </row>
    <row r="249" spans="2:2">
      <c r="B249" s="42"/>
    </row>
    <row r="250" spans="2:2">
      <c r="B250" s="42"/>
    </row>
    <row r="251" spans="2:2">
      <c r="B251" s="42"/>
    </row>
    <row r="252" spans="2:2">
      <c r="B252" s="42"/>
    </row>
    <row r="253" spans="2:2">
      <c r="B253" s="42"/>
    </row>
    <row r="254" spans="2:2">
      <c r="B254" s="42"/>
    </row>
    <row r="255" spans="2:2">
      <c r="B255" s="42"/>
    </row>
    <row r="256" spans="2:2">
      <c r="B256" s="42"/>
    </row>
    <row r="257" spans="2:2">
      <c r="B257" s="42"/>
    </row>
    <row r="258" spans="2:2">
      <c r="B258" s="42"/>
    </row>
    <row r="259" spans="2:2">
      <c r="B259" s="42"/>
    </row>
    <row r="260" spans="2:2">
      <c r="B260" s="42"/>
    </row>
    <row r="261" spans="2:2">
      <c r="B261" s="42"/>
    </row>
    <row r="262" spans="2:2">
      <c r="B262" s="42"/>
    </row>
    <row r="263" spans="2:2">
      <c r="B263" s="42"/>
    </row>
    <row r="264" spans="2:2">
      <c r="B264" s="42"/>
    </row>
    <row r="265" spans="2:2">
      <c r="B265" s="42"/>
    </row>
    <row r="266" spans="2:2">
      <c r="B266" s="42"/>
    </row>
    <row r="267" spans="2:2">
      <c r="B267" s="42"/>
    </row>
    <row r="268" spans="2:2">
      <c r="B268" s="42"/>
    </row>
    <row r="269" spans="2:2">
      <c r="B269" s="42"/>
    </row>
    <row r="270" spans="2:2">
      <c r="B270" s="42"/>
    </row>
    <row r="271" spans="2:2">
      <c r="B271" s="42"/>
    </row>
    <row r="272" spans="2:2">
      <c r="B272" s="42"/>
    </row>
    <row r="273" spans="2:2">
      <c r="B273" s="42"/>
    </row>
    <row r="274" spans="2:2">
      <c r="B274" s="42"/>
    </row>
    <row r="275" spans="2:2">
      <c r="B275" s="42"/>
    </row>
    <row r="276" spans="2:2">
      <c r="B276" s="42"/>
    </row>
    <row r="277" spans="2:2">
      <c r="B277" s="42"/>
    </row>
    <row r="278" spans="2:2">
      <c r="B278" s="42"/>
    </row>
    <row r="279" spans="2:2">
      <c r="B279" s="42"/>
    </row>
    <row r="280" spans="2:2">
      <c r="B280" s="42"/>
    </row>
    <row r="281" spans="2:2">
      <c r="B281" s="42"/>
    </row>
    <row r="282" spans="2:2">
      <c r="B282" s="42"/>
    </row>
    <row r="283" spans="2:2">
      <c r="B283" s="42"/>
    </row>
    <row r="284" spans="2:2">
      <c r="B284" s="42"/>
    </row>
    <row r="285" spans="2:2">
      <c r="B285" s="42"/>
    </row>
    <row r="286" spans="2:2">
      <c r="B286" s="42"/>
    </row>
    <row r="287" spans="2:2">
      <c r="B287" s="42"/>
    </row>
    <row r="288" spans="2:2">
      <c r="B288" s="42"/>
    </row>
    <row r="289" spans="2:2">
      <c r="B289" s="42"/>
    </row>
    <row r="290" spans="2:2">
      <c r="B290" s="42"/>
    </row>
    <row r="291" spans="2:2">
      <c r="B291" s="42"/>
    </row>
    <row r="292" spans="2:2">
      <c r="B292" s="42"/>
    </row>
    <row r="293" spans="2:2">
      <c r="B293" s="42"/>
    </row>
    <row r="294" spans="2:2">
      <c r="B294" s="42"/>
    </row>
    <row r="295" spans="2:2">
      <c r="B295" s="42"/>
    </row>
    <row r="296" spans="2:2">
      <c r="B296" s="42"/>
    </row>
    <row r="297" spans="2:2">
      <c r="B297" s="42"/>
    </row>
    <row r="298" spans="2:2">
      <c r="B298" s="42"/>
    </row>
    <row r="299" spans="2:2">
      <c r="B299" s="42"/>
    </row>
    <row r="300" spans="2:2">
      <c r="B300" s="42"/>
    </row>
    <row r="301" spans="2:2">
      <c r="B301" s="42"/>
    </row>
    <row r="302" spans="2:2">
      <c r="B302" s="42"/>
    </row>
    <row r="303" spans="2:2">
      <c r="B303" s="42"/>
    </row>
    <row r="304" spans="2:2">
      <c r="B304" s="42"/>
    </row>
  </sheetData>
  <mergeCells count="117">
    <mergeCell ref="A97:B97"/>
    <mergeCell ref="A98:B98"/>
    <mergeCell ref="A28:B28"/>
    <mergeCell ref="A91:B91"/>
    <mergeCell ref="A92:B92"/>
    <mergeCell ref="A93:B93"/>
    <mergeCell ref="A94:B94"/>
    <mergeCell ref="A95:B95"/>
    <mergeCell ref="C121:D121"/>
    <mergeCell ref="A120:B120"/>
    <mergeCell ref="A121:B121"/>
    <mergeCell ref="A118:B118"/>
    <mergeCell ref="A99:B99"/>
    <mergeCell ref="A100:B100"/>
    <mergeCell ref="A101:B101"/>
    <mergeCell ref="A90:B90"/>
    <mergeCell ref="A96:B96"/>
    <mergeCell ref="A62:B62"/>
    <mergeCell ref="A42:B42"/>
    <mergeCell ref="A39:B39"/>
    <mergeCell ref="A84:B84"/>
    <mergeCell ref="A79:B79"/>
    <mergeCell ref="A107:B107"/>
    <mergeCell ref="A108:B108"/>
    <mergeCell ref="A109:B109"/>
    <mergeCell ref="A110:B110"/>
    <mergeCell ref="A111:B111"/>
    <mergeCell ref="A102:B102"/>
    <mergeCell ref="A103:B103"/>
    <mergeCell ref="A104:B104"/>
    <mergeCell ref="A105:B105"/>
    <mergeCell ref="A106:B106"/>
    <mergeCell ref="C120:D120"/>
    <mergeCell ref="A116:B116"/>
    <mergeCell ref="A117:B117"/>
    <mergeCell ref="A112:B112"/>
    <mergeCell ref="A113:B113"/>
    <mergeCell ref="A114:B114"/>
    <mergeCell ref="A115:B115"/>
    <mergeCell ref="A119:B119"/>
    <mergeCell ref="A23:B23"/>
    <mergeCell ref="A24:B24"/>
    <mergeCell ref="A25:B25"/>
    <mergeCell ref="A45:B45"/>
    <mergeCell ref="A46:B46"/>
    <mergeCell ref="A77:B77"/>
    <mergeCell ref="A78:B78"/>
    <mergeCell ref="A60:B60"/>
    <mergeCell ref="A41:B41"/>
    <mergeCell ref="A38:B38"/>
    <mergeCell ref="A61:B61"/>
    <mergeCell ref="A76:B76"/>
    <mergeCell ref="A73:B73"/>
    <mergeCell ref="A72:B72"/>
    <mergeCell ref="A70:B70"/>
    <mergeCell ref="A68:B68"/>
    <mergeCell ref="A40:B40"/>
    <mergeCell ref="A56:B56"/>
    <mergeCell ref="A51:B51"/>
    <mergeCell ref="A53:B53"/>
    <mergeCell ref="A26:B26"/>
    <mergeCell ref="A29:B29"/>
    <mergeCell ref="A27:B27"/>
    <mergeCell ref="A30:B30"/>
    <mergeCell ref="A82:B82"/>
    <mergeCell ref="A81:B81"/>
    <mergeCell ref="A64:B64"/>
    <mergeCell ref="A89:B89"/>
    <mergeCell ref="A85:B85"/>
    <mergeCell ref="A86:B86"/>
    <mergeCell ref="A59:B59"/>
    <mergeCell ref="A69:B69"/>
    <mergeCell ref="A63:B63"/>
    <mergeCell ref="A65:B65"/>
    <mergeCell ref="A74:B74"/>
    <mergeCell ref="A75:B75"/>
    <mergeCell ref="A71:B71"/>
    <mergeCell ref="A66:B66"/>
    <mergeCell ref="A67:B67"/>
    <mergeCell ref="A83:B83"/>
    <mergeCell ref="A80:B80"/>
    <mergeCell ref="A87:B87"/>
    <mergeCell ref="A88:B88"/>
    <mergeCell ref="A52:B52"/>
    <mergeCell ref="A49:B49"/>
    <mergeCell ref="A48:B48"/>
    <mergeCell ref="A34:B34"/>
    <mergeCell ref="A35:B35"/>
    <mergeCell ref="A32:B32"/>
    <mergeCell ref="A33:B33"/>
    <mergeCell ref="A37:B37"/>
    <mergeCell ref="A43:B43"/>
    <mergeCell ref="A44:B44"/>
    <mergeCell ref="G121:H121"/>
    <mergeCell ref="G120:H120"/>
    <mergeCell ref="B2:H2"/>
    <mergeCell ref="F4:F5"/>
    <mergeCell ref="G4:G5"/>
    <mergeCell ref="A4:A5"/>
    <mergeCell ref="E4:E5"/>
    <mergeCell ref="D4:D5"/>
    <mergeCell ref="B4:B5"/>
    <mergeCell ref="C4:C5"/>
    <mergeCell ref="A19:B19"/>
    <mergeCell ref="A7:B7"/>
    <mergeCell ref="A8:B8"/>
    <mergeCell ref="A11:B11"/>
    <mergeCell ref="H4:H5"/>
    <mergeCell ref="A21:B21"/>
    <mergeCell ref="A58:B58"/>
    <mergeCell ref="A54:B54"/>
    <mergeCell ref="A31:B31"/>
    <mergeCell ref="A36:B36"/>
    <mergeCell ref="A50:B50"/>
    <mergeCell ref="A55:B55"/>
    <mergeCell ref="A57:B57"/>
    <mergeCell ref="A47:B47"/>
  </mergeCells>
  <phoneticPr fontId="3" type="noConversion"/>
  <pageMargins left="0.59055118110236227" right="0.59055118110236227" top="0.98425196850393704" bottom="0.39370078740157483" header="0.31496062992125984" footer="0.31496062992125984"/>
  <pageSetup paperSize="9" scale="79" orientation="landscape" r:id="rId1"/>
  <rowBreaks count="1" manualBreakCount="1">
    <brk id="10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2:P369"/>
  <sheetViews>
    <sheetView view="pageBreakPreview" topLeftCell="B2" zoomScale="60" zoomScaleNormal="51" workbookViewId="0">
      <selection activeCell="D4" sqref="D4:D5"/>
    </sheetView>
  </sheetViews>
  <sheetFormatPr defaultRowHeight="18.75"/>
  <cols>
    <col min="1" max="1" width="9.140625" style="1"/>
    <col min="2" max="2" width="118.7109375" style="1" customWidth="1"/>
    <col min="3" max="3" width="15.5703125" style="6" customWidth="1"/>
    <col min="4" max="4" width="18.140625" style="6" customWidth="1"/>
    <col min="5" max="5" width="16.85546875" style="6" customWidth="1"/>
    <col min="6" max="6" width="16.7109375" style="6" customWidth="1"/>
    <col min="7" max="7" width="15" style="6" customWidth="1"/>
    <col min="8" max="8" width="16.28515625" style="1" customWidth="1"/>
    <col min="9" max="9" width="20.85546875" style="1" customWidth="1"/>
    <col min="10" max="10" width="16.140625" style="1" customWidth="1"/>
    <col min="11" max="11" width="16.42578125" style="1" customWidth="1"/>
    <col min="12" max="12" width="15.42578125" style="1" customWidth="1"/>
    <col min="13" max="13" width="16.28515625" style="1" customWidth="1"/>
    <col min="14" max="14" width="19.140625" style="1" bestFit="1" customWidth="1"/>
    <col min="15" max="15" width="18.42578125" style="1" bestFit="1" customWidth="1"/>
    <col min="16" max="16" width="12.7109375" style="1" customWidth="1"/>
    <col min="17" max="16384" width="9.140625" style="1"/>
  </cols>
  <sheetData>
    <row r="2" spans="1:15" ht="22.5" customHeight="1">
      <c r="B2" s="249" t="s">
        <v>132</v>
      </c>
      <c r="C2" s="249"/>
      <c r="D2" s="249"/>
      <c r="E2" s="249"/>
      <c r="F2" s="249"/>
      <c r="G2" s="249"/>
      <c r="H2" s="193"/>
      <c r="I2" s="193"/>
      <c r="J2" s="193"/>
      <c r="K2" s="193"/>
    </row>
    <row r="3" spans="1:15">
      <c r="B3" s="31"/>
      <c r="C3" s="32"/>
      <c r="D3" s="31"/>
      <c r="E3" s="31"/>
      <c r="F3" s="31"/>
      <c r="G3" s="32"/>
      <c r="H3" s="1" t="s">
        <v>73</v>
      </c>
      <c r="I3" s="31"/>
    </row>
    <row r="4" spans="1:15" ht="41.25" customHeight="1">
      <c r="A4" s="254" t="s">
        <v>87</v>
      </c>
      <c r="B4" s="254" t="s">
        <v>22</v>
      </c>
      <c r="C4" s="258" t="s">
        <v>4</v>
      </c>
      <c r="D4" s="256" t="s">
        <v>357</v>
      </c>
      <c r="E4" s="250" t="s">
        <v>355</v>
      </c>
      <c r="F4" s="250" t="s">
        <v>356</v>
      </c>
      <c r="G4" s="252" t="s">
        <v>192</v>
      </c>
      <c r="H4" s="258" t="s">
        <v>193</v>
      </c>
    </row>
    <row r="5" spans="1:15" ht="54" customHeight="1">
      <c r="A5" s="255"/>
      <c r="B5" s="255"/>
      <c r="C5" s="259"/>
      <c r="D5" s="257"/>
      <c r="E5" s="251"/>
      <c r="F5" s="251"/>
      <c r="G5" s="253"/>
      <c r="H5" s="259"/>
    </row>
    <row r="6" spans="1:15" ht="30.75" customHeight="1">
      <c r="A6" s="5">
        <v>1</v>
      </c>
      <c r="B6" s="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</row>
    <row r="7" spans="1:15" ht="30.75" customHeight="1">
      <c r="A7" s="307" t="s">
        <v>94</v>
      </c>
      <c r="B7" s="308"/>
      <c r="C7" s="75"/>
      <c r="D7" s="57">
        <v>28358.600000000002</v>
      </c>
      <c r="E7" s="57">
        <f>E8+E64+E109+E143+E151+E168+E187+E218+E228+E239+E243</f>
        <v>49442.200000000004</v>
      </c>
      <c r="F7" s="57">
        <f>F8+F64+F109+F143+F151+F168+F187+F218+F228+F239+F243</f>
        <v>53925.200000000012</v>
      </c>
      <c r="G7" s="57">
        <f>F7-E7</f>
        <v>4483.0000000000073</v>
      </c>
      <c r="H7" s="57">
        <f>F7/E7*100</f>
        <v>109.06715316066034</v>
      </c>
      <c r="I7" s="68"/>
    </row>
    <row r="8" spans="1:15" ht="43.5" customHeight="1">
      <c r="A8" s="147" t="s">
        <v>95</v>
      </c>
      <c r="B8" s="76" t="s">
        <v>131</v>
      </c>
      <c r="C8" s="147"/>
      <c r="D8" s="61">
        <v>13328.600000000002</v>
      </c>
      <c r="E8" s="61">
        <f>E11+E25+E61</f>
        <v>34733.9</v>
      </c>
      <c r="F8" s="61">
        <f>F11+F25+F61</f>
        <v>37120.6</v>
      </c>
      <c r="G8" s="57">
        <f t="shared" ref="G8:G71" si="0">F8-E8</f>
        <v>2386.6999999999971</v>
      </c>
      <c r="H8" s="57">
        <f t="shared" ref="H8:H70" si="1">F8/E8*100</f>
        <v>106.87138501579147</v>
      </c>
      <c r="I8" s="68"/>
      <c r="K8" s="183"/>
      <c r="L8" s="183"/>
      <c r="M8" s="183"/>
    </row>
    <row r="9" spans="1:15" ht="27.75" hidden="1" customHeight="1">
      <c r="A9" s="147"/>
      <c r="B9" s="77" t="s">
        <v>195</v>
      </c>
      <c r="C9" s="147"/>
      <c r="D9" s="57"/>
      <c r="E9" s="57"/>
      <c r="F9" s="57"/>
      <c r="G9" s="54">
        <f t="shared" si="0"/>
        <v>0</v>
      </c>
      <c r="H9" s="54" t="e">
        <f t="shared" si="1"/>
        <v>#DIV/0!</v>
      </c>
      <c r="I9" s="68"/>
      <c r="J9" s="67">
        <v>71762</v>
      </c>
    </row>
    <row r="10" spans="1:15" ht="24.75" hidden="1" customHeight="1">
      <c r="A10" s="78"/>
      <c r="B10" s="79" t="s">
        <v>96</v>
      </c>
      <c r="C10" s="75"/>
      <c r="D10" s="57"/>
      <c r="E10" s="57"/>
      <c r="F10" s="54"/>
      <c r="G10" s="54">
        <f t="shared" si="0"/>
        <v>0</v>
      </c>
      <c r="H10" s="54" t="e">
        <f t="shared" si="1"/>
        <v>#DIV/0!</v>
      </c>
      <c r="I10" s="68"/>
      <c r="J10" s="67">
        <v>3587.2799999999997</v>
      </c>
    </row>
    <row r="11" spans="1:15" ht="41.25" customHeight="1">
      <c r="A11" s="160" t="s">
        <v>97</v>
      </c>
      <c r="B11" s="85" t="s">
        <v>100</v>
      </c>
      <c r="C11" s="83">
        <v>1010</v>
      </c>
      <c r="D11" s="65">
        <v>10311.200000000001</v>
      </c>
      <c r="E11" s="65">
        <f>E12+E17+E18+E23+E22+E20+E21</f>
        <v>29631.699999999997</v>
      </c>
      <c r="F11" s="65">
        <f>F12+F17+F18+F23+F22+F20+F21</f>
        <v>32336.399999999998</v>
      </c>
      <c r="G11" s="65">
        <f t="shared" si="0"/>
        <v>2704.7000000000007</v>
      </c>
      <c r="H11" s="65">
        <f t="shared" si="1"/>
        <v>109.12772470023657</v>
      </c>
      <c r="I11" s="68"/>
      <c r="J11" s="176">
        <v>1010</v>
      </c>
      <c r="K11" s="219">
        <f>SUM(D11,D66,D111,D170,D189,D230)</f>
        <v>21356.100000000002</v>
      </c>
      <c r="L11" s="219">
        <f t="shared" ref="L11:M11" si="2">SUM(E11,E66,E111,E170,E189,E230)</f>
        <v>41962.700000000004</v>
      </c>
      <c r="M11" s="219">
        <f t="shared" si="2"/>
        <v>46321.1</v>
      </c>
      <c r="N11" s="63"/>
      <c r="O11" s="63"/>
    </row>
    <row r="12" spans="1:15" ht="28.5" customHeight="1">
      <c r="A12" s="80" t="s">
        <v>167</v>
      </c>
      <c r="B12" s="81" t="s">
        <v>324</v>
      </c>
      <c r="C12" s="82">
        <v>1011</v>
      </c>
      <c r="D12" s="59">
        <v>1683.2</v>
      </c>
      <c r="E12" s="59">
        <f>E13+E14+E15+E16</f>
        <v>9072.7999999999975</v>
      </c>
      <c r="F12" s="59">
        <f>F13+F14+F15+F16</f>
        <v>11747.1</v>
      </c>
      <c r="G12" s="59">
        <f t="shared" si="0"/>
        <v>2674.3000000000029</v>
      </c>
      <c r="H12" s="59">
        <f t="shared" si="1"/>
        <v>129.47601622431887</v>
      </c>
      <c r="I12" s="68"/>
      <c r="J12" s="174">
        <v>1011</v>
      </c>
      <c r="K12" s="63">
        <f>SUM(D12,D67,D112,D171,D190,D231,)</f>
        <v>8619.2999999999993</v>
      </c>
      <c r="L12" s="63">
        <f t="shared" ref="L12:M12" si="3">SUM(E12,E67,E112,E171,E190,E231,)</f>
        <v>16505.899999999998</v>
      </c>
      <c r="M12" s="63">
        <f t="shared" si="3"/>
        <v>20797.7</v>
      </c>
    </row>
    <row r="13" spans="1:15" ht="28.5" customHeight="1">
      <c r="A13" s="80"/>
      <c r="B13" s="107" t="s">
        <v>172</v>
      </c>
      <c r="C13" s="82"/>
      <c r="D13" s="62">
        <v>474</v>
      </c>
      <c r="E13" s="62">
        <v>1729.3</v>
      </c>
      <c r="F13" s="62">
        <v>2331.6999999999998</v>
      </c>
      <c r="G13" s="62">
        <f t="shared" si="0"/>
        <v>602.39999999999986</v>
      </c>
      <c r="H13" s="62">
        <f t="shared" si="1"/>
        <v>134.83490429653617</v>
      </c>
      <c r="I13" s="68"/>
      <c r="J13" s="174">
        <v>1012</v>
      </c>
      <c r="K13" s="63">
        <f>SUM(D17,D73,D115,D174,D192,)</f>
        <v>10466.400000000001</v>
      </c>
      <c r="L13" s="63">
        <f t="shared" ref="L13:M13" si="4">SUM(E17,E73,E115,E174,E192,)</f>
        <v>21118.400000000001</v>
      </c>
      <c r="M13" s="63">
        <f t="shared" si="4"/>
        <v>21009.9</v>
      </c>
    </row>
    <row r="14" spans="1:15" ht="45" customHeight="1">
      <c r="A14" s="80"/>
      <c r="B14" s="161" t="s">
        <v>325</v>
      </c>
      <c r="C14" s="82"/>
      <c r="D14" s="62">
        <v>1092</v>
      </c>
      <c r="E14" s="62">
        <v>7073.4</v>
      </c>
      <c r="F14" s="62">
        <v>9207.2999999999993</v>
      </c>
      <c r="G14" s="62">
        <f t="shared" si="0"/>
        <v>2133.8999999999996</v>
      </c>
      <c r="H14" s="62">
        <f t="shared" si="1"/>
        <v>130.16795317669013</v>
      </c>
      <c r="I14" s="68"/>
      <c r="J14" s="176">
        <v>1013</v>
      </c>
      <c r="K14" s="177">
        <f>SUM(D18,D74,D116,D175,D193,)</f>
        <v>2208.7000000000003</v>
      </c>
      <c r="L14" s="177">
        <f t="shared" ref="L14:M14" si="5">SUM(E18,E74,E116,E175,E193,)</f>
        <v>4266.1000000000004</v>
      </c>
      <c r="M14" s="177">
        <f t="shared" si="5"/>
        <v>4510</v>
      </c>
    </row>
    <row r="15" spans="1:15" ht="30" customHeight="1">
      <c r="A15" s="80"/>
      <c r="B15" s="107" t="s">
        <v>197</v>
      </c>
      <c r="C15" s="82"/>
      <c r="D15" s="62">
        <v>63.5</v>
      </c>
      <c r="E15" s="62">
        <v>20.8</v>
      </c>
      <c r="F15" s="62">
        <v>16.399999999999999</v>
      </c>
      <c r="G15" s="62">
        <f t="shared" si="0"/>
        <v>-4.4000000000000021</v>
      </c>
      <c r="H15" s="62">
        <f t="shared" si="1"/>
        <v>78.84615384615384</v>
      </c>
      <c r="I15" s="68"/>
      <c r="J15" s="174">
        <v>1014</v>
      </c>
      <c r="K15" s="63"/>
    </row>
    <row r="16" spans="1:15" ht="36" customHeight="1">
      <c r="A16" s="80"/>
      <c r="B16" s="161" t="s">
        <v>325</v>
      </c>
      <c r="C16" s="82"/>
      <c r="D16" s="62">
        <v>53.7</v>
      </c>
      <c r="E16" s="62">
        <v>249.3</v>
      </c>
      <c r="F16" s="62">
        <v>191.7</v>
      </c>
      <c r="G16" s="62">
        <f t="shared" si="0"/>
        <v>-57.600000000000023</v>
      </c>
      <c r="H16" s="62">
        <f t="shared" si="1"/>
        <v>76.895306859205775</v>
      </c>
      <c r="I16" s="68"/>
      <c r="J16" s="174">
        <v>1015</v>
      </c>
      <c r="K16" s="181">
        <f>SUM(D176)</f>
        <v>61.7</v>
      </c>
      <c r="L16" s="181">
        <f t="shared" ref="L16:M16" si="6">SUM(E176)</f>
        <v>72.3</v>
      </c>
      <c r="M16" s="181">
        <f t="shared" si="6"/>
        <v>3.5</v>
      </c>
    </row>
    <row r="17" spans="1:16" ht="32.25" customHeight="1">
      <c r="A17" s="80" t="s">
        <v>168</v>
      </c>
      <c r="B17" s="81" t="s">
        <v>1</v>
      </c>
      <c r="C17" s="82">
        <v>1012</v>
      </c>
      <c r="D17" s="59">
        <v>7124.6</v>
      </c>
      <c r="E17" s="59">
        <v>17134.3</v>
      </c>
      <c r="F17" s="59">
        <v>16935.5</v>
      </c>
      <c r="G17" s="59">
        <f t="shared" si="0"/>
        <v>-198.79999999999927</v>
      </c>
      <c r="H17" s="59">
        <f t="shared" si="1"/>
        <v>98.8397541772935</v>
      </c>
      <c r="I17" s="68"/>
      <c r="J17" s="182">
        <v>1020</v>
      </c>
      <c r="K17" s="219">
        <f>SUM(D25,D75,D119,D153,D195,D222,D234,D240,D244)</f>
        <v>6755.7</v>
      </c>
      <c r="L17" s="219">
        <f t="shared" ref="L17:M17" si="7">SUM(E25,E75,E119,E153,E195,E222,E234,E240,E244)</f>
        <v>7173.0999999999995</v>
      </c>
      <c r="M17" s="219">
        <f t="shared" si="7"/>
        <v>7379.9999999999991</v>
      </c>
      <c r="N17" s="63"/>
      <c r="O17" s="63"/>
      <c r="P17" s="63"/>
    </row>
    <row r="18" spans="1:16" ht="25.5" customHeight="1">
      <c r="A18" s="80" t="s">
        <v>181</v>
      </c>
      <c r="B18" s="81" t="s">
        <v>2</v>
      </c>
      <c r="C18" s="82">
        <v>1013</v>
      </c>
      <c r="D18" s="59">
        <v>1503.4</v>
      </c>
      <c r="E18" s="59">
        <v>3424.6</v>
      </c>
      <c r="F18" s="59">
        <v>3653.8</v>
      </c>
      <c r="G18" s="59">
        <f t="shared" si="0"/>
        <v>229.20000000000027</v>
      </c>
      <c r="H18" s="59">
        <f t="shared" si="1"/>
        <v>106.69275243824097</v>
      </c>
      <c r="I18" s="68"/>
      <c r="J18" s="175">
        <v>1021</v>
      </c>
      <c r="K18" s="63">
        <f>SUM(D26,D76,D120,D196,D223,D235,D241)</f>
        <v>599.9</v>
      </c>
      <c r="L18" s="63">
        <f t="shared" ref="L18:M18" si="8">SUM(E26,E76,E120,E196,E223,E235,E241)</f>
        <v>698.40000000000009</v>
      </c>
      <c r="M18" s="63">
        <f t="shared" si="8"/>
        <v>459.30000000000007</v>
      </c>
    </row>
    <row r="19" spans="1:16" ht="44.25" hidden="1" customHeight="1">
      <c r="A19" s="87"/>
      <c r="B19" s="108" t="s">
        <v>198</v>
      </c>
      <c r="C19" s="88"/>
      <c r="D19" s="62"/>
      <c r="E19" s="62"/>
      <c r="F19" s="62"/>
      <c r="G19" s="59">
        <f t="shared" si="0"/>
        <v>0</v>
      </c>
      <c r="H19" s="59" t="e">
        <f t="shared" si="1"/>
        <v>#DIV/0!</v>
      </c>
      <c r="I19" s="68"/>
      <c r="J19" s="175"/>
    </row>
    <row r="20" spans="1:16" ht="28.5" hidden="1" customHeight="1">
      <c r="A20" s="87"/>
      <c r="B20" s="81" t="s">
        <v>135</v>
      </c>
      <c r="C20" s="88">
        <v>1012</v>
      </c>
      <c r="D20" s="62"/>
      <c r="E20" s="59"/>
      <c r="F20" s="62"/>
      <c r="G20" s="59">
        <f t="shared" si="0"/>
        <v>0</v>
      </c>
      <c r="H20" s="59" t="e">
        <f t="shared" si="1"/>
        <v>#DIV/0!</v>
      </c>
      <c r="I20" s="68"/>
      <c r="J20" s="175"/>
    </row>
    <row r="21" spans="1:16" ht="24.75" hidden="1" customHeight="1">
      <c r="A21" s="87"/>
      <c r="B21" s="81" t="s">
        <v>136</v>
      </c>
      <c r="C21" s="88">
        <v>1013</v>
      </c>
      <c r="D21" s="62"/>
      <c r="E21" s="59"/>
      <c r="F21" s="62"/>
      <c r="G21" s="59">
        <f t="shared" si="0"/>
        <v>0</v>
      </c>
      <c r="H21" s="59" t="e">
        <f t="shared" si="1"/>
        <v>#DIV/0!</v>
      </c>
      <c r="I21" s="68"/>
      <c r="J21" s="175"/>
    </row>
    <row r="22" spans="1:16" ht="1.5" hidden="1" customHeight="1">
      <c r="A22" s="87" t="s">
        <v>185</v>
      </c>
      <c r="B22" s="73" t="s">
        <v>188</v>
      </c>
      <c r="C22" s="88">
        <v>1014</v>
      </c>
      <c r="D22" s="62">
        <v>0</v>
      </c>
      <c r="E22" s="62"/>
      <c r="F22" s="62">
        <v>0</v>
      </c>
      <c r="G22" s="59">
        <f t="shared" si="0"/>
        <v>0</v>
      </c>
      <c r="H22" s="59" t="e">
        <f t="shared" si="1"/>
        <v>#DIV/0!</v>
      </c>
      <c r="I22" s="68"/>
      <c r="J22" s="175"/>
    </row>
    <row r="23" spans="1:16" ht="25.5" hidden="1" customHeight="1">
      <c r="A23" s="87" t="s">
        <v>189</v>
      </c>
      <c r="B23" s="85" t="s">
        <v>199</v>
      </c>
      <c r="C23" s="88">
        <v>1015</v>
      </c>
      <c r="D23" s="62"/>
      <c r="E23" s="62"/>
      <c r="F23" s="62"/>
      <c r="G23" s="59">
        <f t="shared" si="0"/>
        <v>0</v>
      </c>
      <c r="H23" s="59" t="e">
        <f t="shared" si="1"/>
        <v>#DIV/0!</v>
      </c>
      <c r="I23" s="68"/>
      <c r="J23" s="175"/>
    </row>
    <row r="24" spans="1:16" ht="25.5" hidden="1" customHeight="1">
      <c r="A24" s="87"/>
      <c r="B24" s="81"/>
      <c r="C24" s="88"/>
      <c r="D24" s="62"/>
      <c r="E24" s="62"/>
      <c r="F24" s="62"/>
      <c r="G24" s="59">
        <f t="shared" si="0"/>
        <v>0</v>
      </c>
      <c r="H24" s="59" t="e">
        <f t="shared" si="1"/>
        <v>#DIV/0!</v>
      </c>
      <c r="I24" s="68"/>
      <c r="J24" s="175"/>
    </row>
    <row r="25" spans="1:16" ht="25.5" customHeight="1">
      <c r="A25" s="162" t="s">
        <v>98</v>
      </c>
      <c r="B25" s="163" t="s">
        <v>102</v>
      </c>
      <c r="C25" s="164">
        <v>1020</v>
      </c>
      <c r="D25" s="65">
        <v>2796.2</v>
      </c>
      <c r="E25" s="65">
        <f>E26+E34+E35+E36</f>
        <v>4795.7999999999993</v>
      </c>
      <c r="F25" s="65">
        <f>F26+F34+F35+F36</f>
        <v>4560.0999999999995</v>
      </c>
      <c r="G25" s="65">
        <f t="shared" si="0"/>
        <v>-235.69999999999982</v>
      </c>
      <c r="H25" s="65">
        <f t="shared" si="1"/>
        <v>95.085282955919766</v>
      </c>
      <c r="I25" s="68"/>
      <c r="J25" s="175">
        <v>1022</v>
      </c>
      <c r="K25" s="63">
        <f>SUM(D34,D122,)</f>
        <v>2459.3000000000002</v>
      </c>
      <c r="L25" s="63">
        <f t="shared" ref="L25:M25" si="9">SUM(E34,E122,)</f>
        <v>2948.8</v>
      </c>
      <c r="M25" s="63">
        <f t="shared" si="9"/>
        <v>3147.6</v>
      </c>
    </row>
    <row r="26" spans="1:16" ht="25.5" customHeight="1">
      <c r="A26" s="87" t="s">
        <v>200</v>
      </c>
      <c r="B26" s="81" t="s">
        <v>324</v>
      </c>
      <c r="C26" s="88">
        <v>1021</v>
      </c>
      <c r="D26" s="59">
        <v>185.2</v>
      </c>
      <c r="E26" s="59">
        <f>SUM(E27:E30)</f>
        <v>685.2</v>
      </c>
      <c r="F26" s="59">
        <f t="shared" ref="F26" si="10">SUM(F27)</f>
        <v>36.1</v>
      </c>
      <c r="G26" s="59">
        <f t="shared" si="0"/>
        <v>-649.1</v>
      </c>
      <c r="H26" s="59">
        <f t="shared" si="1"/>
        <v>5.2685347343841213</v>
      </c>
      <c r="I26" s="68"/>
      <c r="J26" s="175">
        <v>1023</v>
      </c>
      <c r="K26" s="63">
        <f>SUM(D35,D123,)</f>
        <v>523.1</v>
      </c>
      <c r="L26" s="63">
        <f t="shared" ref="L26:M26" si="11">SUM(E35,E123,)</f>
        <v>630.4</v>
      </c>
      <c r="M26" s="63">
        <f t="shared" si="11"/>
        <v>540</v>
      </c>
    </row>
    <row r="27" spans="1:16" ht="25.5" customHeight="1">
      <c r="A27" s="87"/>
      <c r="B27" s="157" t="s">
        <v>259</v>
      </c>
      <c r="C27" s="88"/>
      <c r="D27" s="62">
        <v>35.799999999999997</v>
      </c>
      <c r="E27" s="62">
        <v>226.4</v>
      </c>
      <c r="F27" s="62">
        <v>36.1</v>
      </c>
      <c r="G27" s="62">
        <f t="shared" si="0"/>
        <v>-190.3</v>
      </c>
      <c r="H27" s="62">
        <f t="shared" si="1"/>
        <v>15.945229681978798</v>
      </c>
      <c r="I27" s="68"/>
      <c r="J27" s="175">
        <v>1024</v>
      </c>
      <c r="K27" s="63">
        <f>SUM(D245)</f>
        <v>725</v>
      </c>
      <c r="L27" s="63">
        <f t="shared" ref="L27:M27" si="12">SUM(E245)</f>
        <v>14.5</v>
      </c>
      <c r="M27" s="63">
        <f t="shared" si="12"/>
        <v>0</v>
      </c>
    </row>
    <row r="28" spans="1:16" ht="25.5" customHeight="1">
      <c r="A28" s="87"/>
      <c r="B28" s="165" t="s">
        <v>202</v>
      </c>
      <c r="C28" s="88"/>
      <c r="D28" s="62">
        <v>6.3</v>
      </c>
      <c r="E28" s="62">
        <v>16.2</v>
      </c>
      <c r="F28" s="62"/>
      <c r="G28" s="62">
        <f t="shared" si="0"/>
        <v>-16.2</v>
      </c>
      <c r="H28" s="62">
        <f t="shared" si="1"/>
        <v>0</v>
      </c>
      <c r="I28" s="68"/>
      <c r="J28" s="175">
        <v>1025</v>
      </c>
      <c r="K28" s="63">
        <f>SUM(D36,D94,D124,D160,D204,D237)</f>
        <v>2448.4000000000005</v>
      </c>
      <c r="L28" s="63">
        <f t="shared" ref="L28:M28" si="13">SUM(E36,E94,E124,E160,E204,E237)</f>
        <v>2881</v>
      </c>
      <c r="M28" s="63">
        <f t="shared" si="13"/>
        <v>3233.1</v>
      </c>
    </row>
    <row r="29" spans="1:16" ht="25.5" customHeight="1">
      <c r="A29" s="87"/>
      <c r="B29" s="165" t="s">
        <v>203</v>
      </c>
      <c r="C29" s="88"/>
      <c r="D29" s="62">
        <v>10.4</v>
      </c>
      <c r="E29" s="62">
        <v>27.8</v>
      </c>
      <c r="F29" s="62"/>
      <c r="G29" s="62">
        <f t="shared" si="0"/>
        <v>-27.8</v>
      </c>
      <c r="H29" s="62">
        <f t="shared" si="1"/>
        <v>0</v>
      </c>
      <c r="I29" s="68"/>
      <c r="J29" s="64"/>
    </row>
    <row r="30" spans="1:16" ht="27" customHeight="1">
      <c r="A30" s="87"/>
      <c r="B30" s="157" t="s">
        <v>187</v>
      </c>
      <c r="C30" s="88"/>
      <c r="D30" s="62">
        <v>132.69999999999999</v>
      </c>
      <c r="E30" s="62">
        <v>414.8</v>
      </c>
      <c r="F30" s="62"/>
      <c r="G30" s="62">
        <f t="shared" si="0"/>
        <v>-414.8</v>
      </c>
      <c r="H30" s="62">
        <f t="shared" si="1"/>
        <v>0</v>
      </c>
      <c r="I30" s="68"/>
      <c r="J30" s="175">
        <v>1030</v>
      </c>
      <c r="K30" s="221">
        <f>SUM(D61,D138,)</f>
        <v>246.8</v>
      </c>
      <c r="L30" s="221">
        <f t="shared" ref="L30:M30" si="14">SUM(E61,E138,)</f>
        <v>306.39999999999998</v>
      </c>
      <c r="M30" s="221">
        <f t="shared" si="14"/>
        <v>224.10000000000002</v>
      </c>
    </row>
    <row r="31" spans="1:16" ht="25.5" hidden="1" customHeight="1">
      <c r="A31" s="87"/>
      <c r="B31" s="81"/>
      <c r="C31" s="88"/>
      <c r="D31" s="62">
        <f t="shared" ref="D31:D33" si="15">V31/2</f>
        <v>0</v>
      </c>
      <c r="E31" s="59"/>
      <c r="F31" s="62"/>
      <c r="G31" s="62">
        <f t="shared" si="0"/>
        <v>0</v>
      </c>
      <c r="H31" s="62" t="e">
        <f t="shared" si="1"/>
        <v>#DIV/0!</v>
      </c>
      <c r="I31" s="68"/>
      <c r="J31" s="175"/>
    </row>
    <row r="32" spans="1:16" ht="25.5" hidden="1" customHeight="1">
      <c r="A32" s="87"/>
      <c r="B32" s="81"/>
      <c r="C32" s="88"/>
      <c r="D32" s="62">
        <f t="shared" si="15"/>
        <v>0</v>
      </c>
      <c r="E32" s="59"/>
      <c r="F32" s="62"/>
      <c r="G32" s="62">
        <f t="shared" si="0"/>
        <v>0</v>
      </c>
      <c r="H32" s="62" t="e">
        <f t="shared" si="1"/>
        <v>#DIV/0!</v>
      </c>
      <c r="I32" s="68"/>
      <c r="J32" s="175"/>
    </row>
    <row r="33" spans="1:13" ht="41.25" hidden="1" customHeight="1">
      <c r="A33" s="87"/>
      <c r="B33" s="108" t="s">
        <v>198</v>
      </c>
      <c r="C33" s="88"/>
      <c r="D33" s="62">
        <f t="shared" si="15"/>
        <v>0</v>
      </c>
      <c r="E33" s="62"/>
      <c r="F33" s="62"/>
      <c r="G33" s="62">
        <f t="shared" si="0"/>
        <v>0</v>
      </c>
      <c r="H33" s="62" t="e">
        <f t="shared" si="1"/>
        <v>#DIV/0!</v>
      </c>
      <c r="I33" s="68"/>
      <c r="J33" s="175"/>
    </row>
    <row r="34" spans="1:13" ht="31.5" customHeight="1">
      <c r="A34" s="87" t="s">
        <v>169</v>
      </c>
      <c r="B34" s="81" t="s">
        <v>1</v>
      </c>
      <c r="C34" s="88">
        <v>1022</v>
      </c>
      <c r="D34" s="59">
        <v>1933.2</v>
      </c>
      <c r="E34" s="59">
        <v>2948.8</v>
      </c>
      <c r="F34" s="59">
        <v>3147.6</v>
      </c>
      <c r="G34" s="59">
        <f t="shared" si="0"/>
        <v>198.79999999999973</v>
      </c>
      <c r="H34" s="59">
        <f t="shared" si="1"/>
        <v>106.74172544763971</v>
      </c>
      <c r="I34" s="68"/>
      <c r="J34" s="175">
        <v>1031</v>
      </c>
      <c r="K34" s="220"/>
    </row>
    <row r="35" spans="1:13" ht="24.75" customHeight="1">
      <c r="A35" s="87" t="s">
        <v>289</v>
      </c>
      <c r="B35" s="81" t="s">
        <v>2</v>
      </c>
      <c r="C35" s="88">
        <v>1023</v>
      </c>
      <c r="D35" s="59">
        <v>412.6</v>
      </c>
      <c r="E35" s="59">
        <v>630.4</v>
      </c>
      <c r="F35" s="59">
        <v>540</v>
      </c>
      <c r="G35" s="59">
        <f t="shared" si="0"/>
        <v>-90.399999999999977</v>
      </c>
      <c r="H35" s="59">
        <f t="shared" si="1"/>
        <v>85.659898477157356</v>
      </c>
      <c r="I35" s="68"/>
      <c r="J35" s="175">
        <v>1032</v>
      </c>
      <c r="K35" s="63">
        <f>SUM(D62,D140,)</f>
        <v>192.9</v>
      </c>
      <c r="L35" s="63">
        <f t="shared" ref="L35:M35" si="16">SUM(E62,E140,)</f>
        <v>253.2</v>
      </c>
      <c r="M35" s="63">
        <f t="shared" si="16"/>
        <v>184.4</v>
      </c>
    </row>
    <row r="36" spans="1:13" ht="28.5" customHeight="1">
      <c r="A36" s="87" t="s">
        <v>290</v>
      </c>
      <c r="B36" s="81" t="s">
        <v>326</v>
      </c>
      <c r="C36" s="88">
        <v>1025</v>
      </c>
      <c r="D36" s="59">
        <f>SUM(D37:D60)</f>
        <v>265.2</v>
      </c>
      <c r="E36" s="59">
        <f>SUM(E37:E60)</f>
        <v>531.39999999999986</v>
      </c>
      <c r="F36" s="59">
        <f>SUM(F37:F60)</f>
        <v>836.4</v>
      </c>
      <c r="G36" s="59">
        <f t="shared" si="0"/>
        <v>305.00000000000011</v>
      </c>
      <c r="H36" s="59">
        <f t="shared" si="1"/>
        <v>157.39555890101622</v>
      </c>
      <c r="I36" s="68"/>
      <c r="J36" s="175">
        <v>1033</v>
      </c>
      <c r="K36" s="63">
        <f>SUM(D63,D141,)</f>
        <v>41.6</v>
      </c>
      <c r="L36" s="63">
        <f t="shared" ref="L36:M36" si="17">SUM(E63,E141,)</f>
        <v>53.2</v>
      </c>
      <c r="M36" s="63">
        <f t="shared" si="17"/>
        <v>39.700000000000003</v>
      </c>
    </row>
    <row r="37" spans="1:13" ht="28.5" customHeight="1">
      <c r="A37" s="87"/>
      <c r="B37" s="107" t="s">
        <v>201</v>
      </c>
      <c r="C37" s="88"/>
      <c r="D37" s="62">
        <v>4.2</v>
      </c>
      <c r="E37" s="62">
        <v>13.6</v>
      </c>
      <c r="F37" s="62">
        <v>16.399999999999999</v>
      </c>
      <c r="G37" s="62">
        <f t="shared" si="0"/>
        <v>2.7999999999999989</v>
      </c>
      <c r="H37" s="62">
        <f t="shared" si="1"/>
        <v>120.58823529411764</v>
      </c>
      <c r="I37" s="68"/>
      <c r="J37" s="175">
        <v>1034</v>
      </c>
    </row>
    <row r="38" spans="1:13" ht="38.25" hidden="1" customHeight="1">
      <c r="A38" s="87"/>
      <c r="B38" s="165" t="s">
        <v>198</v>
      </c>
      <c r="C38" s="88"/>
      <c r="D38" s="62">
        <f t="shared" ref="D38:D60" si="18">V38/2</f>
        <v>0</v>
      </c>
      <c r="E38" s="62"/>
      <c r="F38" s="62"/>
      <c r="G38" s="62">
        <f t="shared" si="0"/>
        <v>0</v>
      </c>
      <c r="H38" s="62" t="e">
        <f t="shared" si="1"/>
        <v>#DIV/0!</v>
      </c>
      <c r="I38" s="68"/>
      <c r="J38" s="175"/>
    </row>
    <row r="39" spans="1:13" ht="23.25" customHeight="1">
      <c r="A39" s="87"/>
      <c r="B39" s="165" t="s">
        <v>278</v>
      </c>
      <c r="C39" s="88"/>
      <c r="D39" s="62">
        <f t="shared" si="18"/>
        <v>0</v>
      </c>
      <c r="E39" s="62"/>
      <c r="F39" s="62">
        <v>1</v>
      </c>
      <c r="G39" s="62">
        <f t="shared" si="0"/>
        <v>1</v>
      </c>
      <c r="H39" s="62"/>
      <c r="I39" s="68"/>
      <c r="J39" s="175">
        <v>1035</v>
      </c>
      <c r="K39" s="63">
        <f>SUM(D142,)</f>
        <v>12.3</v>
      </c>
      <c r="L39" s="63">
        <f t="shared" ref="L39:M39" si="19">SUM(E142,)</f>
        <v>0</v>
      </c>
      <c r="M39" s="63">
        <f t="shared" si="19"/>
        <v>0</v>
      </c>
    </row>
    <row r="40" spans="1:13" ht="23.25" customHeight="1">
      <c r="A40" s="87"/>
      <c r="B40" s="165" t="s">
        <v>277</v>
      </c>
      <c r="C40" s="88"/>
      <c r="D40" s="62">
        <f t="shared" si="18"/>
        <v>0</v>
      </c>
      <c r="E40" s="62"/>
      <c r="F40" s="62">
        <v>1.1000000000000001</v>
      </c>
      <c r="G40" s="62">
        <f t="shared" si="0"/>
        <v>1.1000000000000001</v>
      </c>
      <c r="H40" s="62"/>
      <c r="I40" s="68"/>
      <c r="J40" s="20"/>
    </row>
    <row r="41" spans="1:13" ht="23.25" customHeight="1">
      <c r="A41" s="87"/>
      <c r="B41" s="165" t="s">
        <v>204</v>
      </c>
      <c r="C41" s="88"/>
      <c r="D41" s="62">
        <v>2.1</v>
      </c>
      <c r="E41" s="62">
        <v>6.1</v>
      </c>
      <c r="F41" s="62"/>
      <c r="G41" s="62">
        <f t="shared" si="0"/>
        <v>-6.1</v>
      </c>
      <c r="H41" s="62">
        <f t="shared" si="1"/>
        <v>0</v>
      </c>
      <c r="I41" s="68"/>
      <c r="J41" s="218">
        <v>9000</v>
      </c>
      <c r="K41" s="183">
        <f>SUM(K12,K18,K34)</f>
        <v>9219.1999999999989</v>
      </c>
      <c r="L41" s="183">
        <f t="shared" ref="L41:M41" si="20">SUM(L12,L18,L34)</f>
        <v>17204.3</v>
      </c>
      <c r="M41" s="183">
        <f t="shared" si="20"/>
        <v>21257</v>
      </c>
    </row>
    <row r="42" spans="1:13" ht="23.25" customHeight="1">
      <c r="A42" s="87"/>
      <c r="B42" s="79" t="s">
        <v>276</v>
      </c>
      <c r="C42" s="88"/>
      <c r="D42" s="62">
        <f t="shared" si="18"/>
        <v>0</v>
      </c>
      <c r="E42" s="62"/>
      <c r="F42" s="62">
        <v>6.9</v>
      </c>
      <c r="G42" s="62">
        <f t="shared" si="0"/>
        <v>6.9</v>
      </c>
      <c r="H42" s="62"/>
      <c r="I42" s="68"/>
      <c r="J42" s="218">
        <v>9010</v>
      </c>
      <c r="K42" s="183">
        <f>SUM(K13,K25,K35)</f>
        <v>13118.6</v>
      </c>
      <c r="L42" s="183">
        <f t="shared" ref="L42:M42" si="21">SUM(L13,L25,L35)</f>
        <v>24320.400000000001</v>
      </c>
      <c r="M42" s="183">
        <f t="shared" si="21"/>
        <v>24341.9</v>
      </c>
    </row>
    <row r="43" spans="1:13" ht="23.25" customHeight="1">
      <c r="A43" s="87"/>
      <c r="B43" s="107" t="s">
        <v>137</v>
      </c>
      <c r="C43" s="88"/>
      <c r="D43" s="62">
        <v>115.6</v>
      </c>
      <c r="E43" s="62">
        <v>219.4</v>
      </c>
      <c r="F43" s="62">
        <v>46.1</v>
      </c>
      <c r="G43" s="62">
        <f t="shared" si="0"/>
        <v>-173.3</v>
      </c>
      <c r="H43" s="62">
        <f t="shared" si="1"/>
        <v>21.011850501367366</v>
      </c>
      <c r="I43" s="68"/>
      <c r="J43" s="218">
        <v>9020</v>
      </c>
      <c r="K43" s="183">
        <f>SUM(K14,K26,K36)</f>
        <v>2773.4</v>
      </c>
      <c r="L43" s="183">
        <f t="shared" ref="L43:M43" si="22">SUM(L14,L26,L36)</f>
        <v>4949.7</v>
      </c>
      <c r="M43" s="183">
        <f t="shared" si="22"/>
        <v>5089.7</v>
      </c>
    </row>
    <row r="44" spans="1:13" ht="23.25" customHeight="1">
      <c r="A44" s="80"/>
      <c r="B44" s="166" t="s">
        <v>206</v>
      </c>
      <c r="C44" s="82"/>
      <c r="D44" s="62">
        <v>4.3</v>
      </c>
      <c r="E44" s="62">
        <v>10.6</v>
      </c>
      <c r="F44" s="62">
        <v>3.5</v>
      </c>
      <c r="G44" s="62">
        <f t="shared" si="0"/>
        <v>-7.1</v>
      </c>
      <c r="H44" s="62">
        <f t="shared" si="1"/>
        <v>33.018867924528308</v>
      </c>
      <c r="I44" s="68"/>
      <c r="J44" s="218">
        <v>9030</v>
      </c>
      <c r="K44" s="183">
        <f>SUM(K15,K27,K37)</f>
        <v>725</v>
      </c>
      <c r="L44" s="183">
        <f t="shared" ref="L44:M44" si="23">SUM(L15,L27,L37)</f>
        <v>14.5</v>
      </c>
      <c r="M44" s="183">
        <f t="shared" si="23"/>
        <v>0</v>
      </c>
    </row>
    <row r="45" spans="1:13" ht="23.25" customHeight="1">
      <c r="A45" s="80"/>
      <c r="B45" s="166" t="s">
        <v>275</v>
      </c>
      <c r="C45" s="82"/>
      <c r="D45" s="62">
        <f t="shared" si="18"/>
        <v>0</v>
      </c>
      <c r="E45" s="62"/>
      <c r="F45" s="62">
        <v>28.3</v>
      </c>
      <c r="G45" s="62">
        <f t="shared" si="0"/>
        <v>28.3</v>
      </c>
      <c r="H45" s="62"/>
      <c r="J45" s="218">
        <v>9040</v>
      </c>
      <c r="K45" s="183">
        <f>SUM(K16,K28,K39)</f>
        <v>2522.4000000000005</v>
      </c>
      <c r="L45" s="183">
        <f t="shared" ref="L45:M45" si="24">SUM(L16,L28,L39)</f>
        <v>2953.3</v>
      </c>
      <c r="M45" s="183">
        <f t="shared" si="24"/>
        <v>3236.6</v>
      </c>
    </row>
    <row r="46" spans="1:13" ht="23.25" customHeight="1">
      <c r="A46" s="80"/>
      <c r="B46" s="107" t="s">
        <v>207</v>
      </c>
      <c r="C46" s="82"/>
      <c r="D46" s="62">
        <v>14.4</v>
      </c>
      <c r="E46" s="62">
        <v>50.4</v>
      </c>
      <c r="F46" s="62">
        <v>58.8</v>
      </c>
      <c r="G46" s="62">
        <f t="shared" si="0"/>
        <v>8.3999999999999986</v>
      </c>
      <c r="H46" s="62">
        <f t="shared" si="1"/>
        <v>116.66666666666667</v>
      </c>
      <c r="J46" s="218">
        <v>9050</v>
      </c>
      <c r="K46" s="222">
        <f>SUM(K41:K45)</f>
        <v>28358.600000000002</v>
      </c>
      <c r="L46" s="222">
        <f t="shared" ref="L46:M46" si="25">SUM(L41:L45)</f>
        <v>49442.2</v>
      </c>
      <c r="M46" s="222">
        <f t="shared" si="25"/>
        <v>53925.2</v>
      </c>
    </row>
    <row r="47" spans="1:13" ht="23.25" customHeight="1">
      <c r="A47" s="80"/>
      <c r="B47" s="107" t="s">
        <v>208</v>
      </c>
      <c r="C47" s="82"/>
      <c r="D47" s="62">
        <v>7.2</v>
      </c>
      <c r="E47" s="62">
        <v>14.4</v>
      </c>
      <c r="F47" s="62">
        <v>17.3</v>
      </c>
      <c r="G47" s="62">
        <f t="shared" si="0"/>
        <v>2.9000000000000004</v>
      </c>
      <c r="H47" s="62">
        <f t="shared" si="1"/>
        <v>120.13888888888889</v>
      </c>
      <c r="J47" s="20"/>
    </row>
    <row r="48" spans="1:13" ht="23.25" customHeight="1">
      <c r="A48" s="80"/>
      <c r="B48" s="107" t="s">
        <v>209</v>
      </c>
      <c r="C48" s="82"/>
      <c r="D48" s="62">
        <v>6.9</v>
      </c>
      <c r="E48" s="62">
        <v>13.8</v>
      </c>
      <c r="F48" s="62">
        <v>39.1</v>
      </c>
      <c r="G48" s="62">
        <f t="shared" si="0"/>
        <v>25.3</v>
      </c>
      <c r="H48" s="62">
        <f t="shared" si="1"/>
        <v>283.33333333333337</v>
      </c>
    </row>
    <row r="49" spans="1:9" ht="23.25" customHeight="1">
      <c r="A49" s="80"/>
      <c r="B49" s="107" t="s">
        <v>210</v>
      </c>
      <c r="C49" s="82"/>
      <c r="D49" s="62">
        <v>11</v>
      </c>
      <c r="E49" s="62">
        <v>22</v>
      </c>
      <c r="F49" s="62">
        <f>11.6+11.6</f>
        <v>23.2</v>
      </c>
      <c r="G49" s="62">
        <f t="shared" si="0"/>
        <v>1.1999999999999993</v>
      </c>
      <c r="H49" s="62">
        <f t="shared" si="1"/>
        <v>105.45454545454544</v>
      </c>
    </row>
    <row r="50" spans="1:9" ht="23.25" customHeight="1">
      <c r="A50" s="80"/>
      <c r="B50" s="107" t="s">
        <v>211</v>
      </c>
      <c r="C50" s="82"/>
      <c r="D50" s="62">
        <v>1.3</v>
      </c>
      <c r="E50" s="62">
        <v>2.5</v>
      </c>
      <c r="F50" s="62">
        <v>0.9</v>
      </c>
      <c r="G50" s="62">
        <f t="shared" si="0"/>
        <v>-1.6</v>
      </c>
      <c r="H50" s="62">
        <f t="shared" si="1"/>
        <v>36</v>
      </c>
    </row>
    <row r="51" spans="1:9" ht="23.25" customHeight="1">
      <c r="A51" s="80"/>
      <c r="B51" s="107" t="s">
        <v>212</v>
      </c>
      <c r="C51" s="82"/>
      <c r="D51" s="62">
        <v>29.7</v>
      </c>
      <c r="E51" s="62">
        <v>59.4</v>
      </c>
      <c r="F51" s="62">
        <v>45</v>
      </c>
      <c r="G51" s="62">
        <f t="shared" si="0"/>
        <v>-14.399999999999999</v>
      </c>
      <c r="H51" s="62">
        <f t="shared" si="1"/>
        <v>75.757575757575751</v>
      </c>
    </row>
    <row r="52" spans="1:9" ht="23.25" customHeight="1">
      <c r="A52" s="80"/>
      <c r="B52" s="107" t="s">
        <v>213</v>
      </c>
      <c r="C52" s="82"/>
      <c r="D52" s="62">
        <v>0.4</v>
      </c>
      <c r="E52" s="62">
        <v>1.4</v>
      </c>
      <c r="F52" s="62">
        <v>6.9</v>
      </c>
      <c r="G52" s="62">
        <f t="shared" si="0"/>
        <v>5.5</v>
      </c>
      <c r="H52" s="62">
        <f t="shared" si="1"/>
        <v>492.85714285714289</v>
      </c>
    </row>
    <row r="53" spans="1:9" ht="23.25" customHeight="1">
      <c r="A53" s="80"/>
      <c r="B53" s="107" t="s">
        <v>274</v>
      </c>
      <c r="C53" s="82"/>
      <c r="D53" s="62">
        <f t="shared" si="18"/>
        <v>0</v>
      </c>
      <c r="E53" s="62"/>
      <c r="F53" s="62">
        <v>110.2</v>
      </c>
      <c r="G53" s="62">
        <f t="shared" si="0"/>
        <v>110.2</v>
      </c>
      <c r="H53" s="62"/>
    </row>
    <row r="54" spans="1:9" ht="23.25" customHeight="1">
      <c r="A54" s="80"/>
      <c r="B54" s="107" t="s">
        <v>141</v>
      </c>
      <c r="C54" s="82"/>
      <c r="D54" s="62">
        <v>58</v>
      </c>
      <c r="E54" s="62">
        <v>87.2</v>
      </c>
      <c r="F54" s="62">
        <v>75</v>
      </c>
      <c r="G54" s="62">
        <f t="shared" si="0"/>
        <v>-12.200000000000003</v>
      </c>
      <c r="H54" s="62">
        <f t="shared" si="1"/>
        <v>86.0091743119266</v>
      </c>
    </row>
    <row r="55" spans="1:9" ht="23.25" customHeight="1">
      <c r="A55" s="80"/>
      <c r="B55" s="79" t="s">
        <v>214</v>
      </c>
      <c r="C55" s="75"/>
      <c r="D55" s="62">
        <v>0.1</v>
      </c>
      <c r="E55" s="62">
        <v>1.2</v>
      </c>
      <c r="F55" s="62"/>
      <c r="G55" s="62">
        <f t="shared" si="0"/>
        <v>-1.2</v>
      </c>
      <c r="H55" s="62">
        <f t="shared" si="1"/>
        <v>0</v>
      </c>
    </row>
    <row r="56" spans="1:9" ht="23.25" customHeight="1">
      <c r="A56" s="80"/>
      <c r="B56" s="79" t="s">
        <v>205</v>
      </c>
      <c r="C56" s="75"/>
      <c r="D56" s="62">
        <f t="shared" si="18"/>
        <v>0</v>
      </c>
      <c r="E56" s="62"/>
      <c r="F56" s="62">
        <v>287.7</v>
      </c>
      <c r="G56" s="62">
        <f t="shared" si="0"/>
        <v>287.7</v>
      </c>
      <c r="H56" s="62"/>
    </row>
    <row r="57" spans="1:9" ht="23.25" customHeight="1">
      <c r="A57" s="80"/>
      <c r="B57" s="79" t="s">
        <v>215</v>
      </c>
      <c r="C57" s="75"/>
      <c r="D57" s="62">
        <v>5.2</v>
      </c>
      <c r="E57" s="62">
        <v>10.4</v>
      </c>
      <c r="F57" s="62">
        <v>26.9</v>
      </c>
      <c r="G57" s="62">
        <f t="shared" si="0"/>
        <v>16.5</v>
      </c>
      <c r="H57" s="62">
        <f t="shared" si="1"/>
        <v>258.65384615384613</v>
      </c>
    </row>
    <row r="58" spans="1:9" ht="23.25" customHeight="1">
      <c r="A58" s="80"/>
      <c r="B58" s="79" t="s">
        <v>216</v>
      </c>
      <c r="C58" s="75"/>
      <c r="D58" s="62">
        <v>4.8</v>
      </c>
      <c r="E58" s="62">
        <v>19</v>
      </c>
      <c r="F58" s="62">
        <v>22.7</v>
      </c>
      <c r="G58" s="62">
        <f t="shared" si="0"/>
        <v>3.6999999999999993</v>
      </c>
      <c r="H58" s="62">
        <f t="shared" si="1"/>
        <v>119.47368421052632</v>
      </c>
    </row>
    <row r="59" spans="1:9" ht="23.25" hidden="1" customHeight="1">
      <c r="A59" s="80"/>
      <c r="B59" s="77" t="s">
        <v>202</v>
      </c>
      <c r="C59" s="82"/>
      <c r="D59" s="62">
        <f t="shared" si="18"/>
        <v>0</v>
      </c>
      <c r="E59" s="62"/>
      <c r="F59" s="62">
        <f t="shared" ref="F59" si="26">E59</f>
        <v>0</v>
      </c>
      <c r="G59" s="62">
        <f t="shared" si="0"/>
        <v>0</v>
      </c>
      <c r="H59" s="62" t="e">
        <f t="shared" si="1"/>
        <v>#DIV/0!</v>
      </c>
    </row>
    <row r="60" spans="1:9" ht="23.25" customHeight="1">
      <c r="A60" s="90"/>
      <c r="B60" s="79" t="s">
        <v>279</v>
      </c>
      <c r="C60" s="75"/>
      <c r="D60" s="62">
        <f t="shared" si="18"/>
        <v>0</v>
      </c>
      <c r="E60" s="62"/>
      <c r="F60" s="62">
        <v>19.399999999999999</v>
      </c>
      <c r="G60" s="62">
        <f t="shared" si="0"/>
        <v>19.399999999999999</v>
      </c>
      <c r="H60" s="62"/>
    </row>
    <row r="61" spans="1:9" ht="23.25" customHeight="1">
      <c r="A61" s="160" t="s">
        <v>101</v>
      </c>
      <c r="B61" s="167" t="s">
        <v>103</v>
      </c>
      <c r="C61" s="83">
        <v>1030</v>
      </c>
      <c r="D61" s="65">
        <f>D62+D63</f>
        <v>221.20000000000002</v>
      </c>
      <c r="E61" s="65">
        <f t="shared" ref="E61:F61" si="27">E62+E63</f>
        <v>306.39999999999998</v>
      </c>
      <c r="F61" s="65">
        <f t="shared" si="27"/>
        <v>224.10000000000002</v>
      </c>
      <c r="G61" s="65">
        <f t="shared" si="0"/>
        <v>-82.299999999999955</v>
      </c>
      <c r="H61" s="65">
        <f t="shared" si="1"/>
        <v>73.139686684073126</v>
      </c>
    </row>
    <row r="62" spans="1:9" ht="23.25" customHeight="1">
      <c r="A62" s="91" t="s">
        <v>291</v>
      </c>
      <c r="B62" s="81" t="s">
        <v>1</v>
      </c>
      <c r="C62" s="74">
        <v>1032</v>
      </c>
      <c r="D62" s="59">
        <v>181.8</v>
      </c>
      <c r="E62" s="59">
        <v>253.2</v>
      </c>
      <c r="F62" s="59">
        <v>184.4</v>
      </c>
      <c r="G62" s="59">
        <f t="shared" si="0"/>
        <v>-68.799999999999983</v>
      </c>
      <c r="H62" s="59">
        <f t="shared" si="1"/>
        <v>72.827804107424967</v>
      </c>
    </row>
    <row r="63" spans="1:9" ht="23.25" customHeight="1">
      <c r="A63" s="91" t="s">
        <v>292</v>
      </c>
      <c r="B63" s="81" t="s">
        <v>2</v>
      </c>
      <c r="C63" s="74">
        <v>1033</v>
      </c>
      <c r="D63" s="59">
        <v>39.4</v>
      </c>
      <c r="E63" s="59">
        <v>53.2</v>
      </c>
      <c r="F63" s="59">
        <v>39.700000000000003</v>
      </c>
      <c r="G63" s="59">
        <f t="shared" si="0"/>
        <v>-13.5</v>
      </c>
      <c r="H63" s="59">
        <f t="shared" si="1"/>
        <v>74.624060150375939</v>
      </c>
    </row>
    <row r="64" spans="1:9" ht="23.25" customHeight="1">
      <c r="A64" s="92" t="s">
        <v>104</v>
      </c>
      <c r="B64" s="146" t="s">
        <v>217</v>
      </c>
      <c r="C64" s="147"/>
      <c r="D64" s="61">
        <f>D66+D107+D75</f>
        <v>10192.5</v>
      </c>
      <c r="E64" s="61">
        <f>E66+E107+E75</f>
        <v>13821.9</v>
      </c>
      <c r="F64" s="61">
        <f>F66+F107+F75</f>
        <v>13642.7</v>
      </c>
      <c r="G64" s="61">
        <f t="shared" si="0"/>
        <v>-179.19999999999891</v>
      </c>
      <c r="H64" s="61">
        <f t="shared" si="1"/>
        <v>98.703506753774818</v>
      </c>
      <c r="I64" s="68"/>
    </row>
    <row r="65" spans="1:9" ht="23.25" customHeight="1">
      <c r="A65" s="78"/>
      <c r="B65" s="93" t="s">
        <v>96</v>
      </c>
      <c r="C65" s="75"/>
      <c r="D65" s="59"/>
      <c r="E65" s="59"/>
      <c r="F65" s="59"/>
      <c r="G65" s="62"/>
      <c r="H65" s="62"/>
      <c r="I65" s="68"/>
    </row>
    <row r="66" spans="1:9" ht="23.25" customHeight="1">
      <c r="A66" s="160" t="s">
        <v>105</v>
      </c>
      <c r="B66" s="85" t="s">
        <v>100</v>
      </c>
      <c r="C66" s="83">
        <v>1010</v>
      </c>
      <c r="D66" s="65">
        <f>D67+D73+D74</f>
        <v>8103.2999999999993</v>
      </c>
      <c r="E66" s="65">
        <f>E67+E73+E74</f>
        <v>11883.8</v>
      </c>
      <c r="F66" s="65">
        <f>F67+F73+F74</f>
        <v>11655.5</v>
      </c>
      <c r="G66" s="65">
        <f t="shared" si="0"/>
        <v>-228.29999999999927</v>
      </c>
      <c r="H66" s="65">
        <f t="shared" si="1"/>
        <v>98.078897322405297</v>
      </c>
      <c r="I66" s="68"/>
    </row>
    <row r="67" spans="1:9" ht="29.25" customHeight="1">
      <c r="A67" s="80" t="s">
        <v>293</v>
      </c>
      <c r="B67" s="81" t="s">
        <v>324</v>
      </c>
      <c r="C67" s="82">
        <v>1011</v>
      </c>
      <c r="D67" s="59">
        <f>SUM(D68:D71)</f>
        <v>6503.7</v>
      </c>
      <c r="E67" s="59">
        <f>SUM(E68:E71)</f>
        <v>7385.6</v>
      </c>
      <c r="F67" s="59">
        <f>SUM(F68:F71)</f>
        <v>7157.3</v>
      </c>
      <c r="G67" s="59">
        <f t="shared" si="0"/>
        <v>-228.30000000000018</v>
      </c>
      <c r="H67" s="59">
        <f t="shared" si="1"/>
        <v>96.908849653379548</v>
      </c>
      <c r="I67" s="68"/>
    </row>
    <row r="68" spans="1:9" ht="26.25" customHeight="1">
      <c r="A68" s="80"/>
      <c r="B68" s="168" t="s">
        <v>171</v>
      </c>
      <c r="C68" s="75"/>
      <c r="D68" s="62">
        <v>9.9</v>
      </c>
      <c r="E68" s="62">
        <v>281.5</v>
      </c>
      <c r="F68" s="62">
        <v>16</v>
      </c>
      <c r="G68" s="62">
        <f t="shared" si="0"/>
        <v>-265.5</v>
      </c>
      <c r="H68" s="62">
        <f t="shared" si="1"/>
        <v>5.6838365896980463</v>
      </c>
      <c r="I68" s="68"/>
    </row>
    <row r="69" spans="1:9" ht="21.75" customHeight="1">
      <c r="A69" s="80"/>
      <c r="B69" s="168" t="s">
        <v>153</v>
      </c>
      <c r="C69" s="75"/>
      <c r="D69" s="62">
        <v>162.4</v>
      </c>
      <c r="E69" s="62"/>
      <c r="F69" s="62"/>
      <c r="G69" s="62">
        <f t="shared" si="0"/>
        <v>0</v>
      </c>
      <c r="H69" s="62"/>
      <c r="I69" s="68"/>
    </row>
    <row r="70" spans="1:9" ht="39" customHeight="1">
      <c r="A70" s="80"/>
      <c r="B70" s="161" t="s">
        <v>179</v>
      </c>
      <c r="C70" s="75"/>
      <c r="D70" s="62">
        <v>5872.9</v>
      </c>
      <c r="E70" s="62">
        <v>7104.1</v>
      </c>
      <c r="F70" s="62">
        <v>7141.3</v>
      </c>
      <c r="G70" s="62">
        <f t="shared" si="0"/>
        <v>37.199999999999818</v>
      </c>
      <c r="H70" s="62">
        <f t="shared" si="1"/>
        <v>100.5236412775721</v>
      </c>
      <c r="I70" s="68"/>
    </row>
    <row r="71" spans="1:9" ht="27" customHeight="1">
      <c r="A71" s="80"/>
      <c r="B71" s="107" t="s">
        <v>196</v>
      </c>
      <c r="C71" s="75"/>
      <c r="D71" s="62">
        <v>458.5</v>
      </c>
      <c r="E71" s="62"/>
      <c r="F71" s="62"/>
      <c r="G71" s="62">
        <f t="shared" si="0"/>
        <v>0</v>
      </c>
      <c r="H71" s="62"/>
      <c r="I71" s="68"/>
    </row>
    <row r="72" spans="1:9" ht="25.5" hidden="1" customHeight="1">
      <c r="A72" s="80"/>
      <c r="B72" s="89" t="s">
        <v>218</v>
      </c>
      <c r="C72" s="75"/>
      <c r="D72" s="62">
        <f t="shared" ref="D72" si="28">V72/2</f>
        <v>0</v>
      </c>
      <c r="E72" s="62"/>
      <c r="F72" s="62"/>
      <c r="G72" s="62">
        <f t="shared" ref="G72:G135" si="29">F72-E72</f>
        <v>0</v>
      </c>
      <c r="H72" s="62" t="e">
        <f t="shared" ref="H72:H118" si="30">F72/E72*100</f>
        <v>#DIV/0!</v>
      </c>
      <c r="I72" s="68">
        <v>0</v>
      </c>
    </row>
    <row r="73" spans="1:9" ht="25.5" customHeight="1">
      <c r="A73" s="80" t="s">
        <v>295</v>
      </c>
      <c r="B73" s="81" t="s">
        <v>1</v>
      </c>
      <c r="C73" s="82">
        <v>1012</v>
      </c>
      <c r="D73" s="59">
        <v>1324.2</v>
      </c>
      <c r="E73" s="59">
        <v>3718.7</v>
      </c>
      <c r="F73" s="59">
        <v>3718.7</v>
      </c>
      <c r="G73" s="59">
        <f t="shared" si="29"/>
        <v>0</v>
      </c>
      <c r="H73" s="59">
        <f t="shared" si="30"/>
        <v>100</v>
      </c>
      <c r="I73" s="68"/>
    </row>
    <row r="74" spans="1:9" ht="25.5" customHeight="1">
      <c r="A74" s="80" t="s">
        <v>294</v>
      </c>
      <c r="B74" s="81" t="s">
        <v>2</v>
      </c>
      <c r="C74" s="82">
        <v>1013</v>
      </c>
      <c r="D74" s="59">
        <v>275.39999999999998</v>
      </c>
      <c r="E74" s="59">
        <v>779.5</v>
      </c>
      <c r="F74" s="59">
        <v>779.5</v>
      </c>
      <c r="G74" s="59">
        <f t="shared" si="29"/>
        <v>0</v>
      </c>
      <c r="H74" s="59">
        <f t="shared" si="30"/>
        <v>100</v>
      </c>
      <c r="I74" s="68"/>
    </row>
    <row r="75" spans="1:9" ht="25.5" customHeight="1">
      <c r="A75" s="160" t="s">
        <v>106</v>
      </c>
      <c r="B75" s="163" t="s">
        <v>102</v>
      </c>
      <c r="C75" s="83">
        <v>1020</v>
      </c>
      <c r="D75" s="65">
        <f>D76+D94</f>
        <v>2089.1999999999998</v>
      </c>
      <c r="E75" s="65">
        <f t="shared" ref="E75:F75" si="31">E76+E94</f>
        <v>1938.1</v>
      </c>
      <c r="F75" s="65">
        <f t="shared" si="31"/>
        <v>1987.1999999999998</v>
      </c>
      <c r="G75" s="65">
        <f t="shared" si="29"/>
        <v>49.099999999999909</v>
      </c>
      <c r="H75" s="65">
        <f t="shared" si="30"/>
        <v>102.53340900882306</v>
      </c>
      <c r="I75" s="68"/>
    </row>
    <row r="76" spans="1:9" ht="25.5" customHeight="1">
      <c r="A76" s="80" t="s">
        <v>219</v>
      </c>
      <c r="B76" s="81" t="s">
        <v>324</v>
      </c>
      <c r="C76" s="82">
        <v>1021</v>
      </c>
      <c r="D76" s="59">
        <f>SUM(D79:D86)</f>
        <v>312.5</v>
      </c>
      <c r="E76" s="59">
        <f t="shared" ref="E76" si="32">SUM(E79:E86)</f>
        <v>0</v>
      </c>
      <c r="F76" s="59">
        <v>0</v>
      </c>
      <c r="G76" s="59">
        <f t="shared" si="29"/>
        <v>0</v>
      </c>
      <c r="H76" s="59"/>
      <c r="I76" s="68"/>
    </row>
    <row r="77" spans="1:9" ht="25.5" hidden="1" customHeight="1">
      <c r="A77" s="80"/>
      <c r="B77" s="86" t="s">
        <v>190</v>
      </c>
      <c r="C77" s="75"/>
      <c r="D77" s="62"/>
      <c r="E77" s="62"/>
      <c r="F77" s="62"/>
      <c r="G77" s="62">
        <f t="shared" si="29"/>
        <v>0</v>
      </c>
      <c r="H77" s="62"/>
      <c r="I77" s="68"/>
    </row>
    <row r="78" spans="1:9" ht="42" hidden="1" customHeight="1">
      <c r="A78" s="80"/>
      <c r="B78" s="94" t="s">
        <v>198</v>
      </c>
      <c r="C78" s="75"/>
      <c r="D78" s="62"/>
      <c r="E78" s="62">
        <f>SUM(E79:E86)</f>
        <v>0</v>
      </c>
      <c r="F78" s="62">
        <f>SUM(F79:F86)</f>
        <v>0</v>
      </c>
      <c r="G78" s="62">
        <f t="shared" si="29"/>
        <v>0</v>
      </c>
      <c r="H78" s="62"/>
      <c r="I78" s="68"/>
    </row>
    <row r="79" spans="1:9" ht="24.75" customHeight="1">
      <c r="A79" s="80"/>
      <c r="B79" s="165" t="s">
        <v>260</v>
      </c>
      <c r="C79" s="75"/>
      <c r="D79" s="62">
        <v>79.7</v>
      </c>
      <c r="E79" s="62"/>
      <c r="F79" s="62"/>
      <c r="G79" s="62">
        <f t="shared" si="29"/>
        <v>0</v>
      </c>
      <c r="H79" s="62"/>
      <c r="I79" s="68"/>
    </row>
    <row r="80" spans="1:9" ht="24.75" customHeight="1">
      <c r="A80" s="80"/>
      <c r="B80" s="165" t="s">
        <v>220</v>
      </c>
      <c r="C80" s="75"/>
      <c r="D80" s="62">
        <v>38.1</v>
      </c>
      <c r="E80" s="62"/>
      <c r="F80" s="62"/>
      <c r="G80" s="62">
        <f t="shared" si="29"/>
        <v>0</v>
      </c>
      <c r="H80" s="62"/>
      <c r="I80" s="68"/>
    </row>
    <row r="81" spans="1:9" ht="24.75" hidden="1" customHeight="1">
      <c r="A81" s="80"/>
      <c r="B81" s="165" t="s">
        <v>221</v>
      </c>
      <c r="C81" s="75"/>
      <c r="D81" s="62">
        <f t="shared" ref="D81:D83" si="33">V81/2</f>
        <v>0</v>
      </c>
      <c r="E81" s="62"/>
      <c r="F81" s="62"/>
      <c r="G81" s="62">
        <f t="shared" si="29"/>
        <v>0</v>
      </c>
      <c r="H81" s="62"/>
      <c r="I81" s="68"/>
    </row>
    <row r="82" spans="1:9" ht="24.75" hidden="1" customHeight="1">
      <c r="A82" s="80"/>
      <c r="B82" s="165" t="s">
        <v>222</v>
      </c>
      <c r="C82" s="75"/>
      <c r="D82" s="62">
        <f t="shared" si="33"/>
        <v>0</v>
      </c>
      <c r="E82" s="62"/>
      <c r="F82" s="62"/>
      <c r="G82" s="62">
        <f t="shared" si="29"/>
        <v>0</v>
      </c>
      <c r="H82" s="62"/>
      <c r="I82" s="68"/>
    </row>
    <row r="83" spans="1:9" ht="24.75" hidden="1" customHeight="1">
      <c r="A83" s="80"/>
      <c r="B83" s="165" t="s">
        <v>223</v>
      </c>
      <c r="C83" s="75"/>
      <c r="D83" s="62">
        <f t="shared" si="33"/>
        <v>0</v>
      </c>
      <c r="E83" s="62"/>
      <c r="F83" s="62"/>
      <c r="G83" s="62">
        <f t="shared" si="29"/>
        <v>0</v>
      </c>
      <c r="H83" s="62"/>
      <c r="I83" s="68"/>
    </row>
    <row r="84" spans="1:9" ht="24.75" customHeight="1">
      <c r="A84" s="80"/>
      <c r="B84" s="165" t="s">
        <v>224</v>
      </c>
      <c r="C84" s="75"/>
      <c r="D84" s="62">
        <v>58.7</v>
      </c>
      <c r="E84" s="62"/>
      <c r="F84" s="62"/>
      <c r="G84" s="62">
        <f t="shared" si="29"/>
        <v>0</v>
      </c>
      <c r="H84" s="62"/>
      <c r="I84" s="68"/>
    </row>
    <row r="85" spans="1:9" ht="24.75" customHeight="1">
      <c r="A85" s="80"/>
      <c r="B85" s="165" t="s">
        <v>225</v>
      </c>
      <c r="C85" s="75"/>
      <c r="D85" s="62">
        <v>5.8</v>
      </c>
      <c r="E85" s="62"/>
      <c r="F85" s="62"/>
      <c r="G85" s="62">
        <f t="shared" si="29"/>
        <v>0</v>
      </c>
      <c r="H85" s="62"/>
      <c r="I85" s="68"/>
    </row>
    <row r="86" spans="1:9" ht="24.75" customHeight="1">
      <c r="A86" s="80"/>
      <c r="B86" s="165" t="s">
        <v>226</v>
      </c>
      <c r="C86" s="75"/>
      <c r="D86" s="62">
        <v>130.19999999999999</v>
      </c>
      <c r="E86" s="62"/>
      <c r="F86" s="62"/>
      <c r="G86" s="62">
        <f t="shared" si="29"/>
        <v>0</v>
      </c>
      <c r="H86" s="62"/>
      <c r="I86" s="68"/>
    </row>
    <row r="87" spans="1:9" ht="24.75" hidden="1" customHeight="1">
      <c r="A87" s="80"/>
      <c r="B87" s="95" t="s">
        <v>220</v>
      </c>
      <c r="C87" s="75"/>
      <c r="D87" s="62"/>
      <c r="E87" s="62"/>
      <c r="F87" s="62"/>
      <c r="G87" s="62">
        <f t="shared" si="29"/>
        <v>0</v>
      </c>
      <c r="H87" s="62" t="e">
        <f t="shared" si="30"/>
        <v>#DIV/0!</v>
      </c>
      <c r="I87" s="68"/>
    </row>
    <row r="88" spans="1:9" ht="24.75" hidden="1" customHeight="1">
      <c r="A88" s="80"/>
      <c r="B88" s="86" t="s">
        <v>164</v>
      </c>
      <c r="C88" s="75"/>
      <c r="D88" s="62"/>
      <c r="E88" s="62"/>
      <c r="F88" s="62"/>
      <c r="G88" s="62">
        <f t="shared" si="29"/>
        <v>0</v>
      </c>
      <c r="H88" s="62" t="e">
        <f t="shared" si="30"/>
        <v>#DIV/0!</v>
      </c>
      <c r="I88" s="68"/>
    </row>
    <row r="89" spans="1:9" ht="24.75" hidden="1" customHeight="1">
      <c r="A89" s="80"/>
      <c r="B89" s="86" t="s">
        <v>162</v>
      </c>
      <c r="C89" s="75"/>
      <c r="D89" s="62"/>
      <c r="E89" s="62"/>
      <c r="F89" s="62"/>
      <c r="G89" s="62">
        <f t="shared" si="29"/>
        <v>0</v>
      </c>
      <c r="H89" s="62" t="e">
        <f t="shared" si="30"/>
        <v>#DIV/0!</v>
      </c>
      <c r="I89" s="68"/>
    </row>
    <row r="90" spans="1:9" ht="24.75" hidden="1" customHeight="1">
      <c r="A90" s="80"/>
      <c r="B90" s="86" t="s">
        <v>163</v>
      </c>
      <c r="C90" s="75"/>
      <c r="D90" s="62"/>
      <c r="E90" s="62"/>
      <c r="F90" s="62"/>
      <c r="G90" s="62">
        <f t="shared" si="29"/>
        <v>0</v>
      </c>
      <c r="H90" s="62" t="e">
        <f t="shared" si="30"/>
        <v>#DIV/0!</v>
      </c>
      <c r="I90" s="68"/>
    </row>
    <row r="91" spans="1:9" ht="24" hidden="1" customHeight="1">
      <c r="A91" s="80"/>
      <c r="B91" s="86" t="s">
        <v>154</v>
      </c>
      <c r="C91" s="75"/>
      <c r="D91" s="59"/>
      <c r="E91" s="59"/>
      <c r="F91" s="59"/>
      <c r="G91" s="62">
        <f t="shared" si="29"/>
        <v>0</v>
      </c>
      <c r="H91" s="62" t="e">
        <f t="shared" si="30"/>
        <v>#DIV/0!</v>
      </c>
      <c r="I91" s="68"/>
    </row>
    <row r="92" spans="1:9" ht="24.75" hidden="1" customHeight="1">
      <c r="A92" s="80"/>
      <c r="B92" s="46" t="s">
        <v>135</v>
      </c>
      <c r="C92" s="75">
        <v>1022</v>
      </c>
      <c r="D92" s="62"/>
      <c r="E92" s="62"/>
      <c r="F92" s="62"/>
      <c r="G92" s="62">
        <f t="shared" si="29"/>
        <v>0</v>
      </c>
      <c r="H92" s="62" t="e">
        <f t="shared" si="30"/>
        <v>#DIV/0!</v>
      </c>
      <c r="I92" s="68"/>
    </row>
    <row r="93" spans="1:9" ht="24.75" hidden="1" customHeight="1">
      <c r="A93" s="80"/>
      <c r="B93" s="46" t="s">
        <v>136</v>
      </c>
      <c r="C93" s="75">
        <v>1023</v>
      </c>
      <c r="D93" s="62"/>
      <c r="E93" s="62"/>
      <c r="F93" s="62"/>
      <c r="G93" s="62">
        <f t="shared" si="29"/>
        <v>0</v>
      </c>
      <c r="H93" s="62" t="e">
        <f t="shared" si="30"/>
        <v>#DIV/0!</v>
      </c>
      <c r="I93" s="68"/>
    </row>
    <row r="94" spans="1:9" ht="27.75" customHeight="1">
      <c r="A94" s="80" t="s">
        <v>296</v>
      </c>
      <c r="B94" s="81" t="s">
        <v>327</v>
      </c>
      <c r="C94" s="82">
        <v>1025</v>
      </c>
      <c r="D94" s="59">
        <f>SUM(D95:D106)</f>
        <v>1776.7</v>
      </c>
      <c r="E94" s="59">
        <f>SUM(E95:E106)</f>
        <v>1938.1</v>
      </c>
      <c r="F94" s="59">
        <f>SUM(F95:F106)</f>
        <v>1987.1999999999998</v>
      </c>
      <c r="G94" s="59">
        <f t="shared" si="29"/>
        <v>49.099999999999909</v>
      </c>
      <c r="H94" s="59">
        <f t="shared" si="30"/>
        <v>102.53340900882306</v>
      </c>
      <c r="I94" s="68"/>
    </row>
    <row r="95" spans="1:9" ht="24.75" customHeight="1">
      <c r="A95" s="80"/>
      <c r="B95" s="157" t="s">
        <v>155</v>
      </c>
      <c r="C95" s="75"/>
      <c r="D95" s="62">
        <v>122.3</v>
      </c>
      <c r="E95" s="62"/>
      <c r="F95" s="62"/>
      <c r="G95" s="62">
        <f t="shared" si="29"/>
        <v>0</v>
      </c>
      <c r="H95" s="62"/>
      <c r="I95" s="68"/>
    </row>
    <row r="96" spans="1:9" ht="22.5" customHeight="1">
      <c r="A96" s="80"/>
      <c r="B96" s="157" t="s">
        <v>137</v>
      </c>
      <c r="C96" s="75"/>
      <c r="D96" s="62">
        <v>1.4</v>
      </c>
      <c r="E96" s="62"/>
      <c r="F96" s="62"/>
      <c r="G96" s="62">
        <f t="shared" si="29"/>
        <v>0</v>
      </c>
      <c r="H96" s="62"/>
      <c r="I96" s="68"/>
    </row>
    <row r="97" spans="1:9" ht="30" hidden="1" customHeight="1">
      <c r="A97" s="80"/>
      <c r="B97" s="84" t="s">
        <v>180</v>
      </c>
      <c r="C97" s="75"/>
      <c r="D97" s="62">
        <f t="shared" ref="D97:D102" si="34">V97/2</f>
        <v>0</v>
      </c>
      <c r="E97" s="62"/>
      <c r="F97" s="62"/>
      <c r="G97" s="62">
        <f t="shared" si="29"/>
        <v>0</v>
      </c>
      <c r="H97" s="62" t="e">
        <f t="shared" si="30"/>
        <v>#DIV/0!</v>
      </c>
      <c r="I97" s="68"/>
    </row>
    <row r="98" spans="1:9" ht="38.25" customHeight="1">
      <c r="A98" s="80"/>
      <c r="B98" s="153" t="s">
        <v>261</v>
      </c>
      <c r="C98" s="75"/>
      <c r="D98" s="62">
        <v>610.29999999999995</v>
      </c>
      <c r="E98" s="62">
        <v>417.6</v>
      </c>
      <c r="F98" s="62">
        <v>64.5</v>
      </c>
      <c r="G98" s="62">
        <f t="shared" si="29"/>
        <v>-353.1</v>
      </c>
      <c r="H98" s="62">
        <f t="shared" si="30"/>
        <v>15.445402298850574</v>
      </c>
      <c r="I98" s="68"/>
    </row>
    <row r="99" spans="1:9" ht="24" customHeight="1">
      <c r="A99" s="80"/>
      <c r="B99" s="157" t="s">
        <v>227</v>
      </c>
      <c r="C99" s="75"/>
      <c r="D99" s="62">
        <v>79.599999999999994</v>
      </c>
      <c r="E99" s="62"/>
      <c r="F99" s="62"/>
      <c r="G99" s="62">
        <f t="shared" si="29"/>
        <v>0</v>
      </c>
      <c r="H99" s="62"/>
      <c r="I99" s="68"/>
    </row>
    <row r="100" spans="1:9" ht="23.25" customHeight="1">
      <c r="A100" s="80"/>
      <c r="B100" s="157" t="s">
        <v>272</v>
      </c>
      <c r="C100" s="75"/>
      <c r="D100" s="62">
        <f t="shared" si="34"/>
        <v>0</v>
      </c>
      <c r="E100" s="62"/>
      <c r="F100" s="62">
        <v>149.69999999999999</v>
      </c>
      <c r="G100" s="62">
        <f t="shared" si="29"/>
        <v>149.69999999999999</v>
      </c>
      <c r="H100" s="62"/>
      <c r="I100" s="68"/>
    </row>
    <row r="101" spans="1:9" ht="26.25" customHeight="1">
      <c r="A101" s="80"/>
      <c r="B101" s="77" t="s">
        <v>270</v>
      </c>
      <c r="C101" s="155"/>
      <c r="D101" s="62">
        <f t="shared" si="34"/>
        <v>0</v>
      </c>
      <c r="E101" s="62"/>
      <c r="F101" s="62">
        <v>222.9</v>
      </c>
      <c r="G101" s="62">
        <f t="shared" si="29"/>
        <v>222.9</v>
      </c>
      <c r="H101" s="62"/>
      <c r="I101" s="68"/>
    </row>
    <row r="102" spans="1:9" ht="61.5" customHeight="1">
      <c r="A102" s="80"/>
      <c r="B102" s="157" t="s">
        <v>271</v>
      </c>
      <c r="C102" s="156"/>
      <c r="D102" s="62">
        <f t="shared" si="34"/>
        <v>0</v>
      </c>
      <c r="E102" s="62">
        <v>223.5</v>
      </c>
      <c r="F102" s="62"/>
      <c r="G102" s="62">
        <f t="shared" si="29"/>
        <v>-223.5</v>
      </c>
      <c r="H102" s="62">
        <f t="shared" si="30"/>
        <v>0</v>
      </c>
      <c r="I102" s="68"/>
    </row>
    <row r="103" spans="1:9" ht="30" customHeight="1">
      <c r="A103" s="80"/>
      <c r="B103" s="154" t="s">
        <v>164</v>
      </c>
      <c r="C103" s="75"/>
      <c r="D103" s="62">
        <v>609.1</v>
      </c>
      <c r="E103" s="62">
        <v>809.4</v>
      </c>
      <c r="F103" s="62">
        <v>982</v>
      </c>
      <c r="G103" s="62">
        <f t="shared" si="29"/>
        <v>172.60000000000002</v>
      </c>
      <c r="H103" s="62">
        <f t="shared" si="30"/>
        <v>121.3244378552014</v>
      </c>
      <c r="I103" s="68"/>
    </row>
    <row r="104" spans="1:9" ht="30" customHeight="1">
      <c r="A104" s="80"/>
      <c r="B104" s="154" t="s">
        <v>162</v>
      </c>
      <c r="C104" s="75"/>
      <c r="D104" s="62">
        <v>51.7</v>
      </c>
      <c r="E104" s="62">
        <v>95.8</v>
      </c>
      <c r="F104" s="62">
        <v>75</v>
      </c>
      <c r="G104" s="62">
        <f t="shared" si="29"/>
        <v>-20.799999999999997</v>
      </c>
      <c r="H104" s="62">
        <f t="shared" si="30"/>
        <v>78.28810020876827</v>
      </c>
      <c r="I104" s="68"/>
    </row>
    <row r="105" spans="1:9" ht="30" customHeight="1">
      <c r="A105" s="80"/>
      <c r="B105" s="154" t="s">
        <v>163</v>
      </c>
      <c r="C105" s="75"/>
      <c r="D105" s="62">
        <v>248.6</v>
      </c>
      <c r="E105" s="62">
        <v>346.2</v>
      </c>
      <c r="F105" s="62">
        <v>465.6</v>
      </c>
      <c r="G105" s="62">
        <f t="shared" si="29"/>
        <v>119.40000000000003</v>
      </c>
      <c r="H105" s="62">
        <f t="shared" si="30"/>
        <v>134.4887348353553</v>
      </c>
      <c r="I105" s="68"/>
    </row>
    <row r="106" spans="1:9" ht="27.75" customHeight="1">
      <c r="A106" s="90"/>
      <c r="B106" s="79" t="s">
        <v>154</v>
      </c>
      <c r="C106" s="75"/>
      <c r="D106" s="62">
        <v>53.7</v>
      </c>
      <c r="E106" s="62">
        <v>45.6</v>
      </c>
      <c r="F106" s="62">
        <v>27.5</v>
      </c>
      <c r="G106" s="62">
        <f t="shared" si="29"/>
        <v>-18.100000000000001</v>
      </c>
      <c r="H106" s="62">
        <f t="shared" si="30"/>
        <v>60.307017543859644</v>
      </c>
      <c r="I106" s="68"/>
    </row>
    <row r="107" spans="1:9" ht="26.25" hidden="1" customHeight="1">
      <c r="A107" s="80" t="s">
        <v>107</v>
      </c>
      <c r="B107" s="89" t="s">
        <v>103</v>
      </c>
      <c r="C107" s="75">
        <v>1030</v>
      </c>
      <c r="D107" s="204">
        <f>D108</f>
        <v>0</v>
      </c>
      <c r="E107" s="61">
        <f>E108</f>
        <v>0</v>
      </c>
      <c r="F107" s="61">
        <f>F108</f>
        <v>0</v>
      </c>
      <c r="G107" s="62">
        <f t="shared" si="29"/>
        <v>0</v>
      </c>
      <c r="H107" s="62" t="e">
        <f t="shared" si="30"/>
        <v>#DIV/0!</v>
      </c>
      <c r="I107" s="68"/>
    </row>
    <row r="108" spans="1:9" ht="24.75" hidden="1" customHeight="1">
      <c r="A108" s="80"/>
      <c r="B108" s="89" t="s">
        <v>157</v>
      </c>
      <c r="C108" s="75">
        <v>1031</v>
      </c>
      <c r="D108" s="203"/>
      <c r="E108" s="62"/>
      <c r="F108" s="62"/>
      <c r="G108" s="62">
        <f t="shared" si="29"/>
        <v>0</v>
      </c>
      <c r="H108" s="62" t="e">
        <f t="shared" si="30"/>
        <v>#DIV/0!</v>
      </c>
      <c r="I108" s="68"/>
    </row>
    <row r="109" spans="1:9" ht="24.75" customHeight="1">
      <c r="A109" s="97" t="s">
        <v>117</v>
      </c>
      <c r="B109" s="98" t="s">
        <v>118</v>
      </c>
      <c r="C109" s="75"/>
      <c r="D109" s="61">
        <f>D111+D119+D138</f>
        <v>3000.8999999999996</v>
      </c>
      <c r="E109" s="61">
        <f>E111+E119+E138</f>
        <v>0</v>
      </c>
      <c r="F109" s="61">
        <f>F111+F119+F138</f>
        <v>0</v>
      </c>
      <c r="G109" s="62">
        <f t="shared" si="29"/>
        <v>0</v>
      </c>
      <c r="H109" s="62"/>
      <c r="I109" s="68"/>
    </row>
    <row r="110" spans="1:9" ht="28.5" customHeight="1">
      <c r="A110" s="80"/>
      <c r="B110" s="79" t="s">
        <v>96</v>
      </c>
      <c r="C110" s="75"/>
      <c r="D110" s="62"/>
      <c r="E110" s="62"/>
      <c r="F110" s="62"/>
      <c r="G110" s="62">
        <f t="shared" si="29"/>
        <v>0</v>
      </c>
      <c r="H110" s="62"/>
      <c r="I110" s="68"/>
    </row>
    <row r="111" spans="1:9" ht="24.75" customHeight="1">
      <c r="A111" s="160" t="s">
        <v>119</v>
      </c>
      <c r="B111" s="167" t="s">
        <v>100</v>
      </c>
      <c r="C111" s="83">
        <v>1010</v>
      </c>
      <c r="D111" s="65">
        <f>D112+D115+D116+D117</f>
        <v>2279.6999999999998</v>
      </c>
      <c r="E111" s="61">
        <f>E112+E115+E116+E117</f>
        <v>0</v>
      </c>
      <c r="F111" s="61">
        <f>F112+F115+F116+F117</f>
        <v>0</v>
      </c>
      <c r="G111" s="62">
        <f t="shared" si="29"/>
        <v>0</v>
      </c>
      <c r="H111" s="62"/>
      <c r="I111" s="68"/>
    </row>
    <row r="112" spans="1:9" ht="24.75" customHeight="1">
      <c r="A112" s="80" t="s">
        <v>297</v>
      </c>
      <c r="B112" s="81" t="s">
        <v>324</v>
      </c>
      <c r="C112" s="82">
        <v>1011</v>
      </c>
      <c r="D112" s="59">
        <f>D113+D114</f>
        <v>355</v>
      </c>
      <c r="E112" s="62">
        <f>E113+E114</f>
        <v>0</v>
      </c>
      <c r="F112" s="62">
        <f>F113+F114</f>
        <v>0</v>
      </c>
      <c r="G112" s="62">
        <f t="shared" si="29"/>
        <v>0</v>
      </c>
      <c r="H112" s="62"/>
      <c r="I112" s="68"/>
    </row>
    <row r="113" spans="1:9" ht="30" customHeight="1">
      <c r="A113" s="80"/>
      <c r="B113" s="169" t="s">
        <v>172</v>
      </c>
      <c r="C113" s="75"/>
      <c r="D113" s="62">
        <v>280</v>
      </c>
      <c r="E113" s="62"/>
      <c r="F113" s="62"/>
      <c r="G113" s="62">
        <f t="shared" si="29"/>
        <v>0</v>
      </c>
      <c r="H113" s="62"/>
      <c r="I113" s="68"/>
    </row>
    <row r="114" spans="1:9" ht="30" customHeight="1">
      <c r="A114" s="80"/>
      <c r="B114" s="168" t="s">
        <v>157</v>
      </c>
      <c r="C114" s="75"/>
      <c r="D114" s="62">
        <v>75</v>
      </c>
      <c r="E114" s="62"/>
      <c r="F114" s="62"/>
      <c r="G114" s="62">
        <f t="shared" si="29"/>
        <v>0</v>
      </c>
      <c r="H114" s="62"/>
      <c r="I114" s="68"/>
    </row>
    <row r="115" spans="1:9" ht="30" customHeight="1">
      <c r="A115" s="80" t="s">
        <v>298</v>
      </c>
      <c r="B115" s="81" t="s">
        <v>1</v>
      </c>
      <c r="C115" s="82">
        <v>1012</v>
      </c>
      <c r="D115" s="59">
        <v>1590.6</v>
      </c>
      <c r="E115" s="62"/>
      <c r="F115" s="62"/>
      <c r="G115" s="62">
        <f t="shared" si="29"/>
        <v>0</v>
      </c>
      <c r="H115" s="62"/>
      <c r="I115" s="68"/>
    </row>
    <row r="116" spans="1:9" ht="27.75" customHeight="1">
      <c r="A116" s="80" t="s">
        <v>299</v>
      </c>
      <c r="B116" s="81" t="s">
        <v>2</v>
      </c>
      <c r="C116" s="82">
        <v>1013</v>
      </c>
      <c r="D116" s="59">
        <v>334.1</v>
      </c>
      <c r="E116" s="62"/>
      <c r="F116" s="62"/>
      <c r="G116" s="62">
        <f t="shared" si="29"/>
        <v>0</v>
      </c>
      <c r="H116" s="62"/>
      <c r="I116" s="68"/>
    </row>
    <row r="117" spans="1:9" ht="27.75" hidden="1" customHeight="1">
      <c r="A117" s="80"/>
      <c r="B117" s="46" t="s">
        <v>141</v>
      </c>
      <c r="C117" s="75">
        <v>1015</v>
      </c>
      <c r="D117" s="59"/>
      <c r="E117" s="62"/>
      <c r="F117" s="62"/>
      <c r="G117" s="62">
        <f t="shared" si="29"/>
        <v>0</v>
      </c>
      <c r="H117" s="62" t="e">
        <f t="shared" si="30"/>
        <v>#DIV/0!</v>
      </c>
      <c r="I117" s="68"/>
    </row>
    <row r="118" spans="1:9" ht="27.75" hidden="1" customHeight="1">
      <c r="A118" s="80"/>
      <c r="B118" s="89"/>
      <c r="C118" s="75"/>
      <c r="D118" s="59"/>
      <c r="E118" s="62"/>
      <c r="F118" s="62"/>
      <c r="G118" s="62">
        <f t="shared" si="29"/>
        <v>0</v>
      </c>
      <c r="H118" s="62" t="e">
        <f t="shared" si="30"/>
        <v>#DIV/0!</v>
      </c>
      <c r="I118" s="68"/>
    </row>
    <row r="119" spans="1:9" ht="27.75" customHeight="1">
      <c r="A119" s="160" t="s">
        <v>120</v>
      </c>
      <c r="B119" s="167" t="s">
        <v>102</v>
      </c>
      <c r="C119" s="83">
        <v>1020</v>
      </c>
      <c r="D119" s="65">
        <f t="shared" ref="D119" si="35">D121+D122+D123+D124</f>
        <v>695.6</v>
      </c>
      <c r="E119" s="61">
        <f>E121+E122+E123+E124</f>
        <v>0</v>
      </c>
      <c r="F119" s="61">
        <v>0</v>
      </c>
      <c r="G119" s="62">
        <f t="shared" si="29"/>
        <v>0</v>
      </c>
      <c r="H119" s="62"/>
      <c r="I119" s="68"/>
    </row>
    <row r="120" spans="1:9" ht="27.75" customHeight="1">
      <c r="A120" s="80" t="s">
        <v>329</v>
      </c>
      <c r="B120" s="81" t="s">
        <v>324</v>
      </c>
      <c r="C120" s="82">
        <v>1021</v>
      </c>
      <c r="D120" s="59">
        <f>D121</f>
        <v>18.2</v>
      </c>
      <c r="E120" s="62"/>
      <c r="F120" s="62"/>
      <c r="G120" s="62">
        <f t="shared" si="29"/>
        <v>0</v>
      </c>
      <c r="H120" s="62"/>
      <c r="I120" s="68"/>
    </row>
    <row r="121" spans="1:9" ht="27.75" customHeight="1">
      <c r="A121" s="80"/>
      <c r="B121" s="157" t="s">
        <v>300</v>
      </c>
      <c r="C121" s="75"/>
      <c r="D121" s="62">
        <v>18.2</v>
      </c>
      <c r="E121" s="62"/>
      <c r="F121" s="62"/>
      <c r="G121" s="62">
        <f t="shared" si="29"/>
        <v>0</v>
      </c>
      <c r="H121" s="62"/>
      <c r="I121" s="68"/>
    </row>
    <row r="122" spans="1:9" ht="26.25" customHeight="1">
      <c r="A122" s="80" t="s">
        <v>301</v>
      </c>
      <c r="B122" s="81" t="s">
        <v>1</v>
      </c>
      <c r="C122" s="82">
        <v>1022</v>
      </c>
      <c r="D122" s="59">
        <v>526.1</v>
      </c>
      <c r="E122" s="62"/>
      <c r="F122" s="62"/>
      <c r="G122" s="62">
        <f t="shared" si="29"/>
        <v>0</v>
      </c>
      <c r="H122" s="62"/>
      <c r="I122" s="68"/>
    </row>
    <row r="123" spans="1:9" ht="27.75" customHeight="1">
      <c r="A123" s="80" t="s">
        <v>302</v>
      </c>
      <c r="B123" s="81" t="s">
        <v>2</v>
      </c>
      <c r="C123" s="82">
        <v>1023</v>
      </c>
      <c r="D123" s="59">
        <v>110.5</v>
      </c>
      <c r="E123" s="62"/>
      <c r="F123" s="62"/>
      <c r="G123" s="62">
        <f t="shared" si="29"/>
        <v>0</v>
      </c>
      <c r="H123" s="62"/>
      <c r="I123" s="68"/>
    </row>
    <row r="124" spans="1:9" ht="27.75" customHeight="1">
      <c r="A124" s="80" t="s">
        <v>304</v>
      </c>
      <c r="B124" s="81" t="s">
        <v>327</v>
      </c>
      <c r="C124" s="82">
        <v>1025</v>
      </c>
      <c r="D124" s="59">
        <f>SUM(D125:D137)</f>
        <v>40.800000000000004</v>
      </c>
      <c r="E124" s="61">
        <f>SUM(E125:E137)</f>
        <v>0</v>
      </c>
      <c r="F124" s="61">
        <f>SUM(F125:F137)</f>
        <v>0</v>
      </c>
      <c r="G124" s="62">
        <f t="shared" si="29"/>
        <v>0</v>
      </c>
      <c r="H124" s="62"/>
      <c r="I124" s="68"/>
    </row>
    <row r="125" spans="1:9" ht="27.75" customHeight="1">
      <c r="A125" s="80"/>
      <c r="B125" s="157" t="s">
        <v>137</v>
      </c>
      <c r="C125" s="75"/>
      <c r="D125" s="62">
        <v>15.9</v>
      </c>
      <c r="E125" s="62"/>
      <c r="F125" s="62"/>
      <c r="G125" s="62">
        <f t="shared" si="29"/>
        <v>0</v>
      </c>
      <c r="H125" s="62"/>
      <c r="I125" s="68"/>
    </row>
    <row r="126" spans="1:9" ht="27.75" customHeight="1">
      <c r="A126" s="80"/>
      <c r="B126" s="157" t="s">
        <v>173</v>
      </c>
      <c r="C126" s="75"/>
      <c r="D126" s="62">
        <v>7.2</v>
      </c>
      <c r="E126" s="62"/>
      <c r="F126" s="62"/>
      <c r="G126" s="62">
        <f t="shared" si="29"/>
        <v>0</v>
      </c>
      <c r="H126" s="62"/>
      <c r="I126" s="68"/>
    </row>
    <row r="127" spans="1:9" ht="27.75" customHeight="1">
      <c r="A127" s="80"/>
      <c r="B127" s="157" t="s">
        <v>138</v>
      </c>
      <c r="C127" s="75"/>
      <c r="D127" s="62">
        <v>0.4</v>
      </c>
      <c r="E127" s="62"/>
      <c r="F127" s="62"/>
      <c r="G127" s="62">
        <f t="shared" si="29"/>
        <v>0</v>
      </c>
      <c r="H127" s="62"/>
      <c r="I127" s="68"/>
    </row>
    <row r="128" spans="1:9" ht="27.75" customHeight="1">
      <c r="A128" s="80"/>
      <c r="B128" s="157" t="s">
        <v>175</v>
      </c>
      <c r="C128" s="75"/>
      <c r="D128" s="62">
        <v>1.9</v>
      </c>
      <c r="E128" s="62"/>
      <c r="F128" s="62"/>
      <c r="G128" s="62">
        <f t="shared" si="29"/>
        <v>0</v>
      </c>
      <c r="H128" s="62"/>
      <c r="I128" s="68"/>
    </row>
    <row r="129" spans="1:9" ht="27.75" customHeight="1">
      <c r="A129" s="80"/>
      <c r="B129" s="107" t="s">
        <v>206</v>
      </c>
      <c r="C129" s="75"/>
      <c r="D129" s="62">
        <v>1.8</v>
      </c>
      <c r="E129" s="62"/>
      <c r="F129" s="62"/>
      <c r="G129" s="62">
        <f t="shared" si="29"/>
        <v>0</v>
      </c>
      <c r="H129" s="62"/>
      <c r="I129" s="68"/>
    </row>
    <row r="130" spans="1:9" ht="27.75" customHeight="1">
      <c r="A130" s="80"/>
      <c r="B130" s="157" t="s">
        <v>201</v>
      </c>
      <c r="C130" s="75"/>
      <c r="D130" s="62">
        <v>2.8</v>
      </c>
      <c r="E130" s="62"/>
      <c r="F130" s="62"/>
      <c r="G130" s="62">
        <f t="shared" si="29"/>
        <v>0</v>
      </c>
      <c r="H130" s="62"/>
      <c r="I130" s="68"/>
    </row>
    <row r="131" spans="1:9" ht="27.75" customHeight="1">
      <c r="A131" s="80"/>
      <c r="B131" s="157" t="s">
        <v>140</v>
      </c>
      <c r="C131" s="75"/>
      <c r="D131" s="62">
        <v>2.7</v>
      </c>
      <c r="E131" s="62"/>
      <c r="F131" s="62"/>
      <c r="G131" s="62">
        <f t="shared" si="29"/>
        <v>0</v>
      </c>
      <c r="H131" s="62"/>
      <c r="I131" s="68"/>
    </row>
    <row r="132" spans="1:9" ht="27.75" customHeight="1">
      <c r="A132" s="80"/>
      <c r="B132" s="157" t="s">
        <v>176</v>
      </c>
      <c r="C132" s="75"/>
      <c r="D132" s="62">
        <v>3.1</v>
      </c>
      <c r="E132" s="62"/>
      <c r="F132" s="62"/>
      <c r="G132" s="62">
        <f t="shared" si="29"/>
        <v>0</v>
      </c>
      <c r="H132" s="62"/>
      <c r="I132" s="68"/>
    </row>
    <row r="133" spans="1:9" ht="32.25" customHeight="1">
      <c r="A133" s="80"/>
      <c r="B133" s="157" t="s">
        <v>178</v>
      </c>
      <c r="C133" s="75"/>
      <c r="D133" s="62">
        <v>0.4</v>
      </c>
      <c r="E133" s="62"/>
      <c r="F133" s="62"/>
      <c r="G133" s="62">
        <f t="shared" si="29"/>
        <v>0</v>
      </c>
      <c r="H133" s="62"/>
      <c r="I133" s="68"/>
    </row>
    <row r="134" spans="1:9" ht="31.5" customHeight="1">
      <c r="A134" s="80"/>
      <c r="B134" s="169" t="s">
        <v>177</v>
      </c>
      <c r="C134" s="75"/>
      <c r="D134" s="62">
        <v>4.5999999999999996</v>
      </c>
      <c r="E134" s="96"/>
      <c r="F134" s="96"/>
      <c r="G134" s="62">
        <f t="shared" si="29"/>
        <v>0</v>
      </c>
      <c r="H134" s="62"/>
      <c r="I134" s="68"/>
    </row>
    <row r="135" spans="1:9" ht="24.75" hidden="1" customHeight="1">
      <c r="A135" s="80"/>
      <c r="B135" s="72" t="s">
        <v>152</v>
      </c>
      <c r="C135" s="75"/>
      <c r="D135" s="96">
        <v>0</v>
      </c>
      <c r="E135" s="96">
        <v>0</v>
      </c>
      <c r="F135" s="96">
        <v>0</v>
      </c>
      <c r="G135" s="62">
        <f t="shared" si="29"/>
        <v>0</v>
      </c>
      <c r="H135" s="62"/>
      <c r="I135" s="68"/>
    </row>
    <row r="136" spans="1:9" ht="24.75" hidden="1" customHeight="1">
      <c r="A136" s="80"/>
      <c r="B136" s="72" t="s">
        <v>141</v>
      </c>
      <c r="C136" s="75"/>
      <c r="D136" s="96">
        <v>0</v>
      </c>
      <c r="E136" s="96"/>
      <c r="F136" s="96">
        <v>0</v>
      </c>
      <c r="G136" s="62">
        <f t="shared" ref="G136:G199" si="36">F136-E136</f>
        <v>0</v>
      </c>
      <c r="H136" s="62"/>
      <c r="I136" s="68"/>
    </row>
    <row r="137" spans="1:9" ht="24.75" hidden="1" customHeight="1">
      <c r="A137" s="80"/>
      <c r="B137" s="89" t="s">
        <v>145</v>
      </c>
      <c r="C137" s="75"/>
      <c r="D137" s="62">
        <v>0</v>
      </c>
      <c r="E137" s="62">
        <v>0</v>
      </c>
      <c r="F137" s="62">
        <v>0</v>
      </c>
      <c r="G137" s="62">
        <f t="shared" si="36"/>
        <v>0</v>
      </c>
      <c r="H137" s="62"/>
      <c r="I137" s="68"/>
    </row>
    <row r="138" spans="1:9" ht="24.75" customHeight="1">
      <c r="A138" s="160" t="s">
        <v>228</v>
      </c>
      <c r="B138" s="167" t="s">
        <v>103</v>
      </c>
      <c r="C138" s="83">
        <v>1030</v>
      </c>
      <c r="D138" s="65">
        <f>D140+D141+D142</f>
        <v>25.6</v>
      </c>
      <c r="E138" s="65">
        <f>E140+E141+E142</f>
        <v>0</v>
      </c>
      <c r="F138" s="65">
        <v>0</v>
      </c>
      <c r="G138" s="62">
        <f t="shared" si="36"/>
        <v>0</v>
      </c>
      <c r="H138" s="62"/>
      <c r="I138" s="68"/>
    </row>
    <row r="139" spans="1:9" ht="24.75" hidden="1" customHeight="1">
      <c r="A139" s="80"/>
      <c r="B139" s="89" t="s">
        <v>157</v>
      </c>
      <c r="C139" s="75">
        <v>1031</v>
      </c>
      <c r="D139" s="65"/>
      <c r="E139" s="65"/>
      <c r="F139" s="65"/>
      <c r="G139" s="62">
        <f t="shared" si="36"/>
        <v>0</v>
      </c>
      <c r="H139" s="62"/>
      <c r="I139" s="68"/>
    </row>
    <row r="140" spans="1:9" ht="30" customHeight="1">
      <c r="A140" s="80" t="s">
        <v>305</v>
      </c>
      <c r="B140" s="81" t="s">
        <v>1</v>
      </c>
      <c r="C140" s="82">
        <v>1032</v>
      </c>
      <c r="D140" s="59">
        <v>11.1</v>
      </c>
      <c r="E140" s="59"/>
      <c r="F140" s="59"/>
      <c r="G140" s="62">
        <f t="shared" si="36"/>
        <v>0</v>
      </c>
      <c r="H140" s="62"/>
      <c r="I140" s="68"/>
    </row>
    <row r="141" spans="1:9" ht="30.75" customHeight="1">
      <c r="A141" s="80" t="s">
        <v>303</v>
      </c>
      <c r="B141" s="81" t="s">
        <v>2</v>
      </c>
      <c r="C141" s="82">
        <v>1033</v>
      </c>
      <c r="D141" s="59">
        <v>2.2000000000000002</v>
      </c>
      <c r="E141" s="59"/>
      <c r="F141" s="59"/>
      <c r="G141" s="62">
        <f t="shared" si="36"/>
        <v>0</v>
      </c>
      <c r="H141" s="62"/>
      <c r="I141" s="68"/>
    </row>
    <row r="142" spans="1:9" ht="28.5" customHeight="1">
      <c r="A142" s="80" t="s">
        <v>306</v>
      </c>
      <c r="B142" s="46" t="s">
        <v>307</v>
      </c>
      <c r="C142" s="82">
        <v>1035</v>
      </c>
      <c r="D142" s="59">
        <v>12.3</v>
      </c>
      <c r="E142" s="59">
        <v>0</v>
      </c>
      <c r="F142" s="59"/>
      <c r="G142" s="62">
        <f t="shared" si="36"/>
        <v>0</v>
      </c>
      <c r="H142" s="62"/>
      <c r="I142" s="68"/>
    </row>
    <row r="143" spans="1:9" ht="24.75" hidden="1" customHeight="1">
      <c r="A143" s="97" t="s">
        <v>121</v>
      </c>
      <c r="B143" s="98" t="s">
        <v>122</v>
      </c>
      <c r="C143" s="75"/>
      <c r="D143" s="203"/>
      <c r="E143" s="62"/>
      <c r="F143" s="62"/>
      <c r="G143" s="62">
        <f t="shared" si="36"/>
        <v>0</v>
      </c>
      <c r="H143" s="62" t="e">
        <f t="shared" ref="H143:H197" si="37">F143/E143*100</f>
        <v>#DIV/0!</v>
      </c>
      <c r="I143" s="68"/>
    </row>
    <row r="144" spans="1:9" ht="36" hidden="1" customHeight="1">
      <c r="A144" s="80"/>
      <c r="B144" s="89" t="s">
        <v>96</v>
      </c>
      <c r="C144" s="75"/>
      <c r="D144" s="203"/>
      <c r="E144" s="62"/>
      <c r="F144" s="62"/>
      <c r="G144" s="62">
        <f t="shared" si="36"/>
        <v>0</v>
      </c>
      <c r="H144" s="62" t="e">
        <f t="shared" si="37"/>
        <v>#DIV/0!</v>
      </c>
      <c r="I144" s="68"/>
    </row>
    <row r="145" spans="1:9" ht="24.75" hidden="1" customHeight="1">
      <c r="A145" s="80" t="s">
        <v>123</v>
      </c>
      <c r="B145" s="89" t="s">
        <v>100</v>
      </c>
      <c r="C145" s="75">
        <v>1010</v>
      </c>
      <c r="D145" s="203"/>
      <c r="E145" s="62"/>
      <c r="F145" s="62"/>
      <c r="G145" s="62">
        <f t="shared" si="36"/>
        <v>0</v>
      </c>
      <c r="H145" s="62" t="e">
        <f t="shared" si="37"/>
        <v>#DIV/0!</v>
      </c>
      <c r="I145" s="68"/>
    </row>
    <row r="146" spans="1:9" ht="32.25" hidden="1" customHeight="1">
      <c r="A146" s="80"/>
      <c r="B146" s="89"/>
      <c r="C146" s="75"/>
      <c r="D146" s="203"/>
      <c r="E146" s="62"/>
      <c r="F146" s="62"/>
      <c r="G146" s="62">
        <f t="shared" si="36"/>
        <v>0</v>
      </c>
      <c r="H146" s="62" t="e">
        <f t="shared" si="37"/>
        <v>#DIV/0!</v>
      </c>
      <c r="I146" s="68"/>
    </row>
    <row r="147" spans="1:9" ht="24.75" hidden="1" customHeight="1">
      <c r="A147" s="80" t="s">
        <v>124</v>
      </c>
      <c r="B147" s="89" t="s">
        <v>102</v>
      </c>
      <c r="C147" s="75">
        <v>1020</v>
      </c>
      <c r="D147" s="205"/>
      <c r="E147" s="59"/>
      <c r="F147" s="59"/>
      <c r="G147" s="62">
        <f t="shared" si="36"/>
        <v>0</v>
      </c>
      <c r="H147" s="62" t="e">
        <f t="shared" si="37"/>
        <v>#DIV/0!</v>
      </c>
      <c r="I147" s="68"/>
    </row>
    <row r="148" spans="1:9" ht="32.25" hidden="1" customHeight="1">
      <c r="A148" s="80"/>
      <c r="B148" s="89"/>
      <c r="C148" s="89"/>
      <c r="D148" s="205"/>
      <c r="E148" s="59"/>
      <c r="F148" s="59"/>
      <c r="G148" s="62">
        <f t="shared" si="36"/>
        <v>0</v>
      </c>
      <c r="H148" s="62" t="e">
        <f t="shared" si="37"/>
        <v>#DIV/0!</v>
      </c>
      <c r="I148" s="68"/>
    </row>
    <row r="149" spans="1:9" ht="30.75" hidden="1" customHeight="1">
      <c r="A149" s="80" t="s">
        <v>125</v>
      </c>
      <c r="B149" s="89" t="s">
        <v>103</v>
      </c>
      <c r="C149" s="99">
        <v>1030</v>
      </c>
      <c r="D149" s="203"/>
      <c r="E149" s="62"/>
      <c r="F149" s="62"/>
      <c r="G149" s="62">
        <f t="shared" si="36"/>
        <v>0</v>
      </c>
      <c r="H149" s="62" t="e">
        <f t="shared" si="37"/>
        <v>#DIV/0!</v>
      </c>
      <c r="I149" s="68"/>
    </row>
    <row r="150" spans="1:9" ht="26.25" hidden="1" customHeight="1">
      <c r="A150" s="80"/>
      <c r="B150" s="89"/>
      <c r="C150" s="99"/>
      <c r="D150" s="203"/>
      <c r="E150" s="62"/>
      <c r="F150" s="62"/>
      <c r="G150" s="62">
        <f t="shared" si="36"/>
        <v>0</v>
      </c>
      <c r="H150" s="62" t="e">
        <f t="shared" si="37"/>
        <v>#DIV/0!</v>
      </c>
      <c r="I150" s="68"/>
    </row>
    <row r="151" spans="1:9" ht="24.75" customHeight="1">
      <c r="A151" s="97" t="s">
        <v>121</v>
      </c>
      <c r="B151" s="98" t="s">
        <v>229</v>
      </c>
      <c r="C151" s="78"/>
      <c r="D151" s="61">
        <f>D153</f>
        <v>239.8</v>
      </c>
      <c r="E151" s="61">
        <f>E153</f>
        <v>411.5</v>
      </c>
      <c r="F151" s="61">
        <f>F153</f>
        <v>372.3</v>
      </c>
      <c r="G151" s="61">
        <f t="shared" si="36"/>
        <v>-39.199999999999989</v>
      </c>
      <c r="H151" s="61">
        <f t="shared" si="37"/>
        <v>90.473876063183482</v>
      </c>
      <c r="I151" s="68"/>
    </row>
    <row r="152" spans="1:9" ht="32.25" customHeight="1">
      <c r="A152" s="80"/>
      <c r="B152" s="79" t="s">
        <v>96</v>
      </c>
      <c r="C152" s="75"/>
      <c r="D152" s="65"/>
      <c r="E152" s="65"/>
      <c r="F152" s="65"/>
      <c r="G152" s="62"/>
      <c r="H152" s="62"/>
      <c r="I152" s="68"/>
    </row>
    <row r="153" spans="1:9" ht="33" customHeight="1">
      <c r="A153" s="160" t="s">
        <v>123</v>
      </c>
      <c r="B153" s="167" t="s">
        <v>102</v>
      </c>
      <c r="C153" s="83">
        <v>1020</v>
      </c>
      <c r="D153" s="65">
        <f>D154+D160</f>
        <v>239.8</v>
      </c>
      <c r="E153" s="65">
        <f t="shared" ref="E153:F153" si="38">E154+E160</f>
        <v>411.5</v>
      </c>
      <c r="F153" s="65">
        <f t="shared" si="38"/>
        <v>372.3</v>
      </c>
      <c r="G153" s="65">
        <f t="shared" si="36"/>
        <v>-39.199999999999989</v>
      </c>
      <c r="H153" s="65">
        <f t="shared" si="37"/>
        <v>90.473876063183482</v>
      </c>
      <c r="I153" s="68"/>
    </row>
    <row r="154" spans="1:9" ht="33" hidden="1" customHeight="1">
      <c r="A154" s="80"/>
      <c r="B154" s="83" t="s">
        <v>160</v>
      </c>
      <c r="C154" s="75">
        <v>1021</v>
      </c>
      <c r="D154" s="62"/>
      <c r="E154" s="62"/>
      <c r="F154" s="62"/>
      <c r="G154" s="59">
        <f t="shared" si="36"/>
        <v>0</v>
      </c>
      <c r="H154" s="59" t="e">
        <f t="shared" si="37"/>
        <v>#DIV/0!</v>
      </c>
      <c r="I154" s="68"/>
    </row>
    <row r="155" spans="1:9" ht="33" hidden="1" customHeight="1">
      <c r="A155" s="80"/>
      <c r="B155" s="52" t="s">
        <v>159</v>
      </c>
      <c r="C155" s="75"/>
      <c r="D155" s="62"/>
      <c r="E155" s="62"/>
      <c r="F155" s="62"/>
      <c r="G155" s="59">
        <f t="shared" si="36"/>
        <v>0</v>
      </c>
      <c r="H155" s="59" t="e">
        <f t="shared" si="37"/>
        <v>#DIV/0!</v>
      </c>
      <c r="I155" s="68"/>
    </row>
    <row r="156" spans="1:9" ht="33" hidden="1" customHeight="1">
      <c r="A156" s="80"/>
      <c r="B156" s="52" t="s">
        <v>182</v>
      </c>
      <c r="C156" s="75"/>
      <c r="D156" s="62"/>
      <c r="E156" s="62"/>
      <c r="F156" s="62"/>
      <c r="G156" s="59">
        <f t="shared" si="36"/>
        <v>0</v>
      </c>
      <c r="H156" s="59" t="e">
        <f t="shared" si="37"/>
        <v>#DIV/0!</v>
      </c>
      <c r="I156" s="68"/>
    </row>
    <row r="157" spans="1:9" ht="30" hidden="1" customHeight="1">
      <c r="A157" s="80"/>
      <c r="B157" s="53" t="s">
        <v>161</v>
      </c>
      <c r="C157" s="75"/>
      <c r="D157" s="62"/>
      <c r="E157" s="62"/>
      <c r="F157" s="62"/>
      <c r="G157" s="59">
        <f t="shared" si="36"/>
        <v>0</v>
      </c>
      <c r="H157" s="59" t="e">
        <f t="shared" si="37"/>
        <v>#DIV/0!</v>
      </c>
      <c r="I157" s="68"/>
    </row>
    <row r="158" spans="1:9" ht="33" hidden="1" customHeight="1">
      <c r="A158" s="80"/>
      <c r="B158" s="89" t="s">
        <v>154</v>
      </c>
      <c r="C158" s="75"/>
      <c r="D158" s="62"/>
      <c r="E158" s="62"/>
      <c r="F158" s="62"/>
      <c r="G158" s="59">
        <f t="shared" si="36"/>
        <v>0</v>
      </c>
      <c r="H158" s="59" t="e">
        <f t="shared" si="37"/>
        <v>#DIV/0!</v>
      </c>
      <c r="I158" s="68"/>
    </row>
    <row r="159" spans="1:9" ht="29.25" hidden="1" customHeight="1">
      <c r="A159" s="80"/>
      <c r="B159" s="89" t="s">
        <v>230</v>
      </c>
      <c r="C159" s="75"/>
      <c r="D159" s="62"/>
      <c r="E159" s="62"/>
      <c r="F159" s="62"/>
      <c r="G159" s="59">
        <f t="shared" si="36"/>
        <v>0</v>
      </c>
      <c r="H159" s="59" t="e">
        <f t="shared" si="37"/>
        <v>#DIV/0!</v>
      </c>
      <c r="I159" s="68"/>
    </row>
    <row r="160" spans="1:9" ht="30" customHeight="1">
      <c r="A160" s="80" t="s">
        <v>262</v>
      </c>
      <c r="B160" s="81" t="s">
        <v>327</v>
      </c>
      <c r="C160" s="82">
        <v>1025</v>
      </c>
      <c r="D160" s="59">
        <v>239.8</v>
      </c>
      <c r="E160" s="59">
        <f t="shared" ref="E160:F160" si="39">SUM(E161:E165)</f>
        <v>411.5</v>
      </c>
      <c r="F160" s="59">
        <f t="shared" si="39"/>
        <v>372.3</v>
      </c>
      <c r="G160" s="59">
        <f t="shared" si="36"/>
        <v>-39.199999999999989</v>
      </c>
      <c r="H160" s="59">
        <f t="shared" si="37"/>
        <v>90.473876063183482</v>
      </c>
      <c r="I160" s="68"/>
    </row>
    <row r="161" spans="1:9" ht="30" customHeight="1">
      <c r="A161" s="80"/>
      <c r="B161" s="170" t="s">
        <v>159</v>
      </c>
      <c r="C161" s="75"/>
      <c r="D161" s="62">
        <v>141.30000000000001</v>
      </c>
      <c r="E161" s="62">
        <v>283.8</v>
      </c>
      <c r="F161" s="62">
        <v>348.1</v>
      </c>
      <c r="G161" s="62">
        <f t="shared" si="36"/>
        <v>64.300000000000011</v>
      </c>
      <c r="H161" s="62">
        <f t="shared" si="37"/>
        <v>122.6568005637773</v>
      </c>
      <c r="I161" s="68"/>
    </row>
    <row r="162" spans="1:9" ht="30" customHeight="1">
      <c r="A162" s="80"/>
      <c r="B162" s="170" t="s">
        <v>182</v>
      </c>
      <c r="C162" s="75"/>
      <c r="D162" s="62">
        <v>8.5</v>
      </c>
      <c r="E162" s="62">
        <v>7.3</v>
      </c>
      <c r="F162" s="62">
        <v>6.8</v>
      </c>
      <c r="G162" s="62">
        <f t="shared" si="36"/>
        <v>-0.5</v>
      </c>
      <c r="H162" s="62">
        <f t="shared" si="37"/>
        <v>93.150684931506845</v>
      </c>
      <c r="I162" s="68"/>
    </row>
    <row r="163" spans="1:9" ht="30" customHeight="1">
      <c r="A163" s="80"/>
      <c r="B163" s="171" t="s">
        <v>161</v>
      </c>
      <c r="C163" s="75"/>
      <c r="D163" s="62">
        <v>83.8</v>
      </c>
      <c r="E163" s="62">
        <v>117.9</v>
      </c>
      <c r="F163" s="62">
        <v>7.3</v>
      </c>
      <c r="G163" s="62">
        <f t="shared" si="36"/>
        <v>-110.60000000000001</v>
      </c>
      <c r="H163" s="62">
        <f t="shared" si="37"/>
        <v>6.1916878710771837</v>
      </c>
      <c r="I163" s="68"/>
    </row>
    <row r="164" spans="1:9" ht="30" customHeight="1">
      <c r="A164" s="80"/>
      <c r="B164" s="79" t="s">
        <v>154</v>
      </c>
      <c r="C164" s="75"/>
      <c r="D164" s="62">
        <v>4.2</v>
      </c>
      <c r="E164" s="62">
        <v>0.4</v>
      </c>
      <c r="F164" s="62">
        <v>0.9</v>
      </c>
      <c r="G164" s="62">
        <f t="shared" si="36"/>
        <v>0.5</v>
      </c>
      <c r="H164" s="62">
        <f t="shared" si="37"/>
        <v>225</v>
      </c>
      <c r="I164" s="68"/>
    </row>
    <row r="165" spans="1:9" ht="27.75" customHeight="1">
      <c r="A165" s="80"/>
      <c r="B165" s="79" t="s">
        <v>230</v>
      </c>
      <c r="C165" s="75"/>
      <c r="D165" s="62">
        <v>2</v>
      </c>
      <c r="E165" s="62">
        <v>2.1</v>
      </c>
      <c r="F165" s="62">
        <v>9.1999999999999993</v>
      </c>
      <c r="G165" s="62">
        <f t="shared" si="36"/>
        <v>7.1</v>
      </c>
      <c r="H165" s="62">
        <f t="shared" si="37"/>
        <v>438.09523809523807</v>
      </c>
      <c r="I165" s="68"/>
    </row>
    <row r="166" spans="1:9" ht="33" hidden="1" customHeight="1">
      <c r="A166" s="80" t="s">
        <v>127</v>
      </c>
      <c r="B166" s="89" t="s">
        <v>103</v>
      </c>
      <c r="C166" s="75">
        <v>1030</v>
      </c>
      <c r="D166" s="203"/>
      <c r="E166" s="62"/>
      <c r="F166" s="62"/>
      <c r="G166" s="62">
        <f t="shared" si="36"/>
        <v>0</v>
      </c>
      <c r="H166" s="62" t="e">
        <f t="shared" si="37"/>
        <v>#DIV/0!</v>
      </c>
      <c r="I166" s="68"/>
    </row>
    <row r="167" spans="1:9" ht="33" hidden="1" customHeight="1">
      <c r="A167" s="80"/>
      <c r="B167" s="89"/>
      <c r="C167" s="75"/>
      <c r="D167" s="203"/>
      <c r="E167" s="62"/>
      <c r="F167" s="62"/>
      <c r="G167" s="62">
        <f t="shared" si="36"/>
        <v>0</v>
      </c>
      <c r="H167" s="62" t="e">
        <f t="shared" si="37"/>
        <v>#DIV/0!</v>
      </c>
      <c r="I167" s="68"/>
    </row>
    <row r="168" spans="1:9" ht="33" customHeight="1">
      <c r="A168" s="97" t="s">
        <v>308</v>
      </c>
      <c r="B168" s="98" t="s">
        <v>231</v>
      </c>
      <c r="C168" s="75"/>
      <c r="D168" s="61">
        <f>D170</f>
        <v>238.90000000000003</v>
      </c>
      <c r="E168" s="61">
        <f>E170</f>
        <v>134.4</v>
      </c>
      <c r="F168" s="61">
        <f>F170</f>
        <v>15.8</v>
      </c>
      <c r="G168" s="61">
        <f t="shared" si="36"/>
        <v>-118.60000000000001</v>
      </c>
      <c r="H168" s="61">
        <f t="shared" si="37"/>
        <v>11.755952380952381</v>
      </c>
      <c r="I168" s="68"/>
    </row>
    <row r="169" spans="1:9" ht="21" customHeight="1">
      <c r="A169" s="80"/>
      <c r="B169" s="79" t="s">
        <v>96</v>
      </c>
      <c r="C169" s="75"/>
      <c r="D169" s="62"/>
      <c r="E169" s="62"/>
      <c r="F169" s="62"/>
      <c r="G169" s="62"/>
      <c r="H169" s="62"/>
      <c r="I169" s="68"/>
    </row>
    <row r="170" spans="1:9" ht="33" customHeight="1">
      <c r="A170" s="160" t="s">
        <v>126</v>
      </c>
      <c r="B170" s="167" t="s">
        <v>100</v>
      </c>
      <c r="C170" s="83">
        <v>1010</v>
      </c>
      <c r="D170" s="65">
        <f>D171+D174+D175+D176</f>
        <v>238.90000000000003</v>
      </c>
      <c r="E170" s="65">
        <f>E171+E174+E175+E176</f>
        <v>134.4</v>
      </c>
      <c r="F170" s="65">
        <f>F171+F174+F175+F176</f>
        <v>15.8</v>
      </c>
      <c r="G170" s="65">
        <f t="shared" si="36"/>
        <v>-118.60000000000001</v>
      </c>
      <c r="H170" s="65">
        <f t="shared" si="37"/>
        <v>11.755952380952381</v>
      </c>
      <c r="I170" s="68"/>
    </row>
    <row r="171" spans="1:9" ht="24.75" customHeight="1">
      <c r="A171" s="80" t="s">
        <v>263</v>
      </c>
      <c r="B171" s="81" t="s">
        <v>324</v>
      </c>
      <c r="C171" s="82">
        <v>1011</v>
      </c>
      <c r="D171" s="59">
        <f>SUM(D172:D173)</f>
        <v>6.3</v>
      </c>
      <c r="E171" s="59">
        <f>SUM(E172:E173)</f>
        <v>23.3</v>
      </c>
      <c r="F171" s="59">
        <f>SUM(F172:F173)</f>
        <v>0.8</v>
      </c>
      <c r="G171" s="59">
        <f t="shared" si="36"/>
        <v>-22.5</v>
      </c>
      <c r="H171" s="59">
        <f t="shared" si="37"/>
        <v>3.4334763948497855</v>
      </c>
      <c r="I171" s="68"/>
    </row>
    <row r="172" spans="1:9" ht="24.75" customHeight="1">
      <c r="A172" s="80"/>
      <c r="B172" s="107" t="s">
        <v>196</v>
      </c>
      <c r="C172" s="75"/>
      <c r="D172" s="62">
        <v>5.8</v>
      </c>
      <c r="E172" s="62">
        <v>22.3</v>
      </c>
      <c r="F172" s="62">
        <v>0.8</v>
      </c>
      <c r="G172" s="62">
        <f t="shared" si="36"/>
        <v>-21.5</v>
      </c>
      <c r="H172" s="62">
        <f t="shared" si="37"/>
        <v>3.5874439461883409</v>
      </c>
      <c r="I172" s="68"/>
    </row>
    <row r="173" spans="1:9" ht="24.75" customHeight="1">
      <c r="A173" s="80"/>
      <c r="B173" s="107" t="s">
        <v>197</v>
      </c>
      <c r="C173" s="75"/>
      <c r="D173" s="62">
        <v>0.5</v>
      </c>
      <c r="E173" s="62">
        <v>1</v>
      </c>
      <c r="F173" s="62"/>
      <c r="G173" s="62">
        <f t="shared" si="36"/>
        <v>-1</v>
      </c>
      <c r="H173" s="62">
        <f t="shared" si="37"/>
        <v>0</v>
      </c>
      <c r="I173" s="68"/>
    </row>
    <row r="174" spans="1:9" ht="24.75" customHeight="1">
      <c r="A174" s="80" t="s">
        <v>264</v>
      </c>
      <c r="B174" s="81" t="s">
        <v>1</v>
      </c>
      <c r="C174" s="82">
        <v>1012</v>
      </c>
      <c r="D174" s="59">
        <v>141.4</v>
      </c>
      <c r="E174" s="59">
        <v>32.4</v>
      </c>
      <c r="F174" s="59">
        <v>9.5</v>
      </c>
      <c r="G174" s="59">
        <f t="shared" si="36"/>
        <v>-22.9</v>
      </c>
      <c r="H174" s="59">
        <f t="shared" si="37"/>
        <v>29.320987654320991</v>
      </c>
      <c r="I174" s="68"/>
    </row>
    <row r="175" spans="1:9" ht="24.75" customHeight="1">
      <c r="A175" s="80" t="s">
        <v>265</v>
      </c>
      <c r="B175" s="81" t="s">
        <v>2</v>
      </c>
      <c r="C175" s="82">
        <v>1013</v>
      </c>
      <c r="D175" s="59">
        <v>29.5</v>
      </c>
      <c r="E175" s="188">
        <v>6.4</v>
      </c>
      <c r="F175" s="188">
        <v>2</v>
      </c>
      <c r="G175" s="59">
        <f t="shared" si="36"/>
        <v>-4.4000000000000004</v>
      </c>
      <c r="H175" s="59">
        <f t="shared" si="37"/>
        <v>31.25</v>
      </c>
      <c r="I175" s="68"/>
    </row>
    <row r="176" spans="1:9" ht="30" customHeight="1">
      <c r="A176" s="80" t="s">
        <v>266</v>
      </c>
      <c r="B176" s="81" t="s">
        <v>328</v>
      </c>
      <c r="C176" s="82">
        <v>1015</v>
      </c>
      <c r="D176" s="59">
        <f>SUM(D177:D185)</f>
        <v>61.7</v>
      </c>
      <c r="E176" s="59">
        <f>SUM(E177:E185)</f>
        <v>72.3</v>
      </c>
      <c r="F176" s="59">
        <f>SUM(F177:F186)</f>
        <v>3.5</v>
      </c>
      <c r="G176" s="59">
        <f t="shared" si="36"/>
        <v>-68.8</v>
      </c>
      <c r="H176" s="59">
        <f t="shared" si="37"/>
        <v>4.8409405255878291</v>
      </c>
    </row>
    <row r="177" spans="1:9" ht="24.75" customHeight="1">
      <c r="A177" s="80"/>
      <c r="B177" s="172" t="s">
        <v>137</v>
      </c>
      <c r="C177" s="17"/>
      <c r="D177" s="96">
        <v>33.200000000000003</v>
      </c>
      <c r="E177" s="96">
        <v>14.5</v>
      </c>
      <c r="F177" s="96"/>
      <c r="G177" s="62">
        <f t="shared" si="36"/>
        <v>-14.5</v>
      </c>
      <c r="H177" s="62">
        <f t="shared" si="37"/>
        <v>0</v>
      </c>
      <c r="I177" s="66"/>
    </row>
    <row r="178" spans="1:9" ht="24.75" customHeight="1">
      <c r="A178" s="80"/>
      <c r="B178" s="172" t="s">
        <v>175</v>
      </c>
      <c r="C178" s="17"/>
      <c r="D178" s="96">
        <v>1.8</v>
      </c>
      <c r="E178" s="62">
        <v>3.6</v>
      </c>
      <c r="F178" s="62"/>
      <c r="G178" s="62">
        <f t="shared" si="36"/>
        <v>-3.6</v>
      </c>
      <c r="H178" s="62">
        <f t="shared" si="37"/>
        <v>0</v>
      </c>
    </row>
    <row r="179" spans="1:9" ht="24.75" customHeight="1">
      <c r="A179" s="80"/>
      <c r="B179" s="172" t="s">
        <v>174</v>
      </c>
      <c r="C179" s="17"/>
      <c r="D179" s="96">
        <v>0.9</v>
      </c>
      <c r="E179" s="62">
        <v>1.7</v>
      </c>
      <c r="F179" s="62"/>
      <c r="G179" s="62">
        <f t="shared" si="36"/>
        <v>-1.7</v>
      </c>
      <c r="H179" s="62">
        <f t="shared" si="37"/>
        <v>0</v>
      </c>
    </row>
    <row r="180" spans="1:9" ht="24.75" customHeight="1">
      <c r="A180" s="80"/>
      <c r="B180" s="79" t="s">
        <v>214</v>
      </c>
      <c r="C180" s="17"/>
      <c r="D180" s="96">
        <f t="shared" ref="D180:D186" si="40">V180/2</f>
        <v>0</v>
      </c>
      <c r="E180" s="62"/>
      <c r="F180" s="62">
        <v>0.2</v>
      </c>
      <c r="G180" s="62">
        <f t="shared" si="36"/>
        <v>0.2</v>
      </c>
      <c r="H180" s="62"/>
    </row>
    <row r="181" spans="1:9" ht="30.75" customHeight="1">
      <c r="A181" s="80"/>
      <c r="B181" s="172" t="s">
        <v>139</v>
      </c>
      <c r="C181" s="17"/>
      <c r="D181" s="96">
        <v>2.2000000000000002</v>
      </c>
      <c r="E181" s="62">
        <v>4.3</v>
      </c>
      <c r="F181" s="62"/>
      <c r="G181" s="62">
        <f t="shared" si="36"/>
        <v>-4.3</v>
      </c>
      <c r="H181" s="62">
        <f t="shared" si="37"/>
        <v>0</v>
      </c>
    </row>
    <row r="182" spans="1:9" ht="24.75" customHeight="1">
      <c r="A182" s="80"/>
      <c r="B182" s="172" t="s">
        <v>140</v>
      </c>
      <c r="C182" s="17"/>
      <c r="D182" s="96">
        <v>1.1000000000000001</v>
      </c>
      <c r="E182" s="62">
        <v>2.2000000000000002</v>
      </c>
      <c r="F182" s="62"/>
      <c r="G182" s="62">
        <f t="shared" si="36"/>
        <v>-2.2000000000000002</v>
      </c>
      <c r="H182" s="62">
        <f t="shared" si="37"/>
        <v>0</v>
      </c>
    </row>
    <row r="183" spans="1:9" ht="24.75" customHeight="1">
      <c r="A183" s="80"/>
      <c r="B183" s="172" t="s">
        <v>176</v>
      </c>
      <c r="C183" s="17"/>
      <c r="D183" s="96">
        <v>3.6</v>
      </c>
      <c r="E183" s="62">
        <v>7.2</v>
      </c>
      <c r="F183" s="62"/>
      <c r="G183" s="62">
        <f t="shared" si="36"/>
        <v>-7.2</v>
      </c>
      <c r="H183" s="62">
        <f t="shared" si="37"/>
        <v>0</v>
      </c>
    </row>
    <row r="184" spans="1:9" ht="24.75" customHeight="1">
      <c r="A184" s="80"/>
      <c r="B184" s="172" t="s">
        <v>232</v>
      </c>
      <c r="C184" s="17"/>
      <c r="D184" s="96">
        <v>5</v>
      </c>
      <c r="E184" s="62">
        <v>11.1</v>
      </c>
      <c r="F184" s="62"/>
      <c r="G184" s="62">
        <f t="shared" si="36"/>
        <v>-11.1</v>
      </c>
      <c r="H184" s="62">
        <f t="shared" si="37"/>
        <v>0</v>
      </c>
    </row>
    <row r="185" spans="1:9" ht="23.25" customHeight="1">
      <c r="A185" s="80"/>
      <c r="B185" s="172" t="s">
        <v>141</v>
      </c>
      <c r="C185" s="17"/>
      <c r="D185" s="96">
        <v>13.9</v>
      </c>
      <c r="E185" s="62">
        <v>27.7</v>
      </c>
      <c r="F185" s="62"/>
      <c r="G185" s="62">
        <f t="shared" si="36"/>
        <v>-27.7</v>
      </c>
      <c r="H185" s="62">
        <f t="shared" si="37"/>
        <v>0</v>
      </c>
    </row>
    <row r="186" spans="1:9" ht="24.75" customHeight="1">
      <c r="A186" s="80"/>
      <c r="B186" s="168" t="s">
        <v>207</v>
      </c>
      <c r="C186" s="75"/>
      <c r="D186" s="96">
        <f t="shared" si="40"/>
        <v>0</v>
      </c>
      <c r="E186" s="62"/>
      <c r="F186" s="62">
        <v>3.3</v>
      </c>
      <c r="G186" s="62">
        <f t="shared" si="36"/>
        <v>3.3</v>
      </c>
      <c r="H186" s="62"/>
    </row>
    <row r="187" spans="1:9" ht="45" customHeight="1">
      <c r="A187" s="97" t="s">
        <v>311</v>
      </c>
      <c r="B187" s="100" t="s">
        <v>351</v>
      </c>
      <c r="C187" s="75"/>
      <c r="D187" s="61">
        <f t="shared" ref="D187" si="41">D189+D195+D216</f>
        <v>588.90000000000009</v>
      </c>
      <c r="E187" s="61">
        <f>E189+E195+E216</f>
        <v>319.3</v>
      </c>
      <c r="F187" s="61">
        <f t="shared" ref="F187" si="42">F189+F195+F216</f>
        <v>493.99999999999994</v>
      </c>
      <c r="G187" s="61">
        <f t="shared" si="36"/>
        <v>174.69999999999993</v>
      </c>
      <c r="H187" s="61">
        <f t="shared" si="37"/>
        <v>154.7134356404635</v>
      </c>
    </row>
    <row r="188" spans="1:9" ht="24.75" customHeight="1">
      <c r="A188" s="80"/>
      <c r="B188" s="79" t="s">
        <v>96</v>
      </c>
      <c r="C188" s="75"/>
      <c r="D188" s="59"/>
      <c r="E188" s="59"/>
      <c r="F188" s="59"/>
      <c r="G188" s="62"/>
      <c r="H188" s="62"/>
    </row>
    <row r="189" spans="1:9" ht="24.75" customHeight="1">
      <c r="A189" s="160" t="s">
        <v>312</v>
      </c>
      <c r="B189" s="167" t="s">
        <v>100</v>
      </c>
      <c r="C189" s="83">
        <v>1010</v>
      </c>
      <c r="D189" s="65">
        <f t="shared" ref="D189" si="43">D190+D192+D193</f>
        <v>423.00000000000006</v>
      </c>
      <c r="E189" s="65">
        <f>E190+E192+E193</f>
        <v>312.8</v>
      </c>
      <c r="F189" s="65">
        <f t="shared" ref="F189" si="44">F190+F192+F193</f>
        <v>421.59999999999997</v>
      </c>
      <c r="G189" s="65">
        <f t="shared" si="36"/>
        <v>108.79999999999995</v>
      </c>
      <c r="H189" s="65">
        <f t="shared" si="37"/>
        <v>134.78260869565216</v>
      </c>
    </row>
    <row r="190" spans="1:9" ht="24.75" customHeight="1">
      <c r="A190" s="80" t="s">
        <v>313</v>
      </c>
      <c r="B190" s="81" t="s">
        <v>324</v>
      </c>
      <c r="C190" s="82">
        <v>1011</v>
      </c>
      <c r="D190" s="59">
        <f>D191</f>
        <v>71.099999999999994</v>
      </c>
      <c r="E190" s="59">
        <f>E191</f>
        <v>24.2</v>
      </c>
      <c r="F190" s="59">
        <f>F191</f>
        <v>0.7</v>
      </c>
      <c r="G190" s="59">
        <f t="shared" si="36"/>
        <v>-23.5</v>
      </c>
      <c r="H190" s="59">
        <f t="shared" si="37"/>
        <v>2.8925619834710741</v>
      </c>
    </row>
    <row r="191" spans="1:9" ht="24.75" customHeight="1">
      <c r="A191" s="80"/>
      <c r="B191" s="107" t="s">
        <v>196</v>
      </c>
      <c r="C191" s="75"/>
      <c r="D191" s="62">
        <v>71.099999999999994</v>
      </c>
      <c r="E191" s="62">
        <v>24.2</v>
      </c>
      <c r="F191" s="62">
        <v>0.7</v>
      </c>
      <c r="G191" s="62">
        <f t="shared" si="36"/>
        <v>-23.5</v>
      </c>
      <c r="H191" s="62">
        <f t="shared" si="37"/>
        <v>2.8925619834710741</v>
      </c>
    </row>
    <row r="192" spans="1:9" ht="24.75" customHeight="1">
      <c r="A192" s="80" t="s">
        <v>314</v>
      </c>
      <c r="B192" s="81" t="s">
        <v>1</v>
      </c>
      <c r="C192" s="82">
        <v>1012</v>
      </c>
      <c r="D192" s="59">
        <v>285.60000000000002</v>
      </c>
      <c r="E192" s="59">
        <v>233</v>
      </c>
      <c r="F192" s="59">
        <v>346.2</v>
      </c>
      <c r="G192" s="59">
        <f t="shared" si="36"/>
        <v>113.19999999999999</v>
      </c>
      <c r="H192" s="59">
        <f t="shared" si="37"/>
        <v>148.58369098712444</v>
      </c>
    </row>
    <row r="193" spans="1:8" ht="24.75" customHeight="1">
      <c r="A193" s="80" t="s">
        <v>315</v>
      </c>
      <c r="B193" s="81" t="s">
        <v>2</v>
      </c>
      <c r="C193" s="82">
        <v>1013</v>
      </c>
      <c r="D193" s="59">
        <v>66.3</v>
      </c>
      <c r="E193" s="59">
        <v>55.6</v>
      </c>
      <c r="F193" s="59">
        <v>74.7</v>
      </c>
      <c r="G193" s="59">
        <f t="shared" si="36"/>
        <v>19.100000000000001</v>
      </c>
      <c r="H193" s="59">
        <f t="shared" si="37"/>
        <v>134.35251798561151</v>
      </c>
    </row>
    <row r="194" spans="1:8" ht="26.25" hidden="1" customHeight="1">
      <c r="A194" s="80"/>
      <c r="B194" s="89"/>
      <c r="C194" s="75"/>
      <c r="D194" s="59"/>
      <c r="E194" s="59"/>
      <c r="F194" s="59"/>
      <c r="G194" s="59">
        <f t="shared" si="36"/>
        <v>0</v>
      </c>
      <c r="H194" s="59" t="e">
        <f t="shared" si="37"/>
        <v>#DIV/0!</v>
      </c>
    </row>
    <row r="195" spans="1:8" ht="24.75" customHeight="1">
      <c r="A195" s="160" t="s">
        <v>191</v>
      </c>
      <c r="B195" s="167" t="s">
        <v>102</v>
      </c>
      <c r="C195" s="83">
        <v>1020</v>
      </c>
      <c r="D195" s="65">
        <f>D196+D204</f>
        <v>165.9</v>
      </c>
      <c r="E195" s="65">
        <f>E196+E204</f>
        <v>6.5</v>
      </c>
      <c r="F195" s="65">
        <f>F196+F204</f>
        <v>72.399999999999991</v>
      </c>
      <c r="G195" s="65">
        <f t="shared" si="36"/>
        <v>65.899999999999991</v>
      </c>
      <c r="H195" s="65">
        <f t="shared" si="37"/>
        <v>1113.8461538461538</v>
      </c>
    </row>
    <row r="196" spans="1:8" ht="24.75" customHeight="1">
      <c r="A196" s="80" t="s">
        <v>316</v>
      </c>
      <c r="B196" s="81" t="s">
        <v>324</v>
      </c>
      <c r="C196" s="82">
        <v>1021</v>
      </c>
      <c r="D196" s="59">
        <f>SUM(D197:D203)</f>
        <v>39.999999999999993</v>
      </c>
      <c r="E196" s="59">
        <f>SUM(E197:E203)</f>
        <v>6.5</v>
      </c>
      <c r="F196" s="59">
        <f>SUM(F197:F203)</f>
        <v>41.8</v>
      </c>
      <c r="G196" s="59">
        <f t="shared" si="36"/>
        <v>35.299999999999997</v>
      </c>
      <c r="H196" s="59">
        <f t="shared" si="37"/>
        <v>643.07692307692298</v>
      </c>
    </row>
    <row r="197" spans="1:8" ht="24.75" hidden="1" customHeight="1">
      <c r="A197" s="80"/>
      <c r="B197" s="86"/>
      <c r="C197" s="75"/>
      <c r="D197" s="59"/>
      <c r="E197" s="59"/>
      <c r="F197" s="59"/>
      <c r="G197" s="62">
        <f t="shared" si="36"/>
        <v>0</v>
      </c>
      <c r="H197" s="62" t="e">
        <f t="shared" si="37"/>
        <v>#DIV/0!</v>
      </c>
    </row>
    <row r="198" spans="1:8" ht="24.75" customHeight="1">
      <c r="A198" s="80"/>
      <c r="B198" s="173" t="s">
        <v>142</v>
      </c>
      <c r="C198" s="75"/>
      <c r="D198" s="62">
        <v>8.1</v>
      </c>
      <c r="E198" s="62"/>
      <c r="F198" s="62">
        <v>41.8</v>
      </c>
      <c r="G198" s="62">
        <f t="shared" si="36"/>
        <v>41.8</v>
      </c>
      <c r="H198" s="62"/>
    </row>
    <row r="199" spans="1:8" ht="24.75" customHeight="1">
      <c r="A199" s="80"/>
      <c r="B199" s="173" t="s">
        <v>146</v>
      </c>
      <c r="C199" s="75"/>
      <c r="D199" s="62">
        <v>15.2</v>
      </c>
      <c r="E199" s="62"/>
      <c r="F199" s="62"/>
      <c r="G199" s="62">
        <f t="shared" si="36"/>
        <v>0</v>
      </c>
      <c r="H199" s="62"/>
    </row>
    <row r="200" spans="1:8" ht="24.75" customHeight="1">
      <c r="A200" s="80"/>
      <c r="B200" s="173" t="s">
        <v>143</v>
      </c>
      <c r="C200" s="75"/>
      <c r="D200" s="62">
        <v>4.4000000000000004</v>
      </c>
      <c r="E200" s="62"/>
      <c r="F200" s="62"/>
      <c r="G200" s="62">
        <f t="shared" ref="G200:G245" si="45">F200-E200</f>
        <v>0</v>
      </c>
      <c r="H200" s="62"/>
    </row>
    <row r="201" spans="1:8" ht="30" customHeight="1">
      <c r="A201" s="80"/>
      <c r="B201" s="173" t="s">
        <v>170</v>
      </c>
      <c r="C201" s="75"/>
      <c r="D201" s="62">
        <v>2.5</v>
      </c>
      <c r="E201" s="62">
        <v>5</v>
      </c>
      <c r="F201" s="62"/>
      <c r="G201" s="62">
        <f t="shared" si="45"/>
        <v>-5</v>
      </c>
      <c r="H201" s="62"/>
    </row>
    <row r="202" spans="1:8" ht="30" customHeight="1">
      <c r="A202" s="80"/>
      <c r="B202" s="173" t="s">
        <v>148</v>
      </c>
      <c r="C202" s="75"/>
      <c r="D202" s="62">
        <v>9</v>
      </c>
      <c r="E202" s="62"/>
      <c r="F202" s="62"/>
      <c r="G202" s="62">
        <f t="shared" si="45"/>
        <v>0</v>
      </c>
      <c r="H202" s="62"/>
    </row>
    <row r="203" spans="1:8" ht="30" customHeight="1">
      <c r="A203" s="80"/>
      <c r="B203" s="173" t="s">
        <v>149</v>
      </c>
      <c r="C203" s="75"/>
      <c r="D203" s="62">
        <v>0.8</v>
      </c>
      <c r="E203" s="62">
        <v>1.5</v>
      </c>
      <c r="F203" s="62"/>
      <c r="G203" s="62">
        <f t="shared" si="45"/>
        <v>-1.5</v>
      </c>
      <c r="H203" s="62"/>
    </row>
    <row r="204" spans="1:8" ht="24.75" customHeight="1">
      <c r="A204" s="80" t="s">
        <v>317</v>
      </c>
      <c r="B204" s="81" t="s">
        <v>327</v>
      </c>
      <c r="C204" s="82">
        <v>1025</v>
      </c>
      <c r="D204" s="59">
        <f>SUM(D205:D215)</f>
        <v>125.9</v>
      </c>
      <c r="E204" s="59">
        <f>SUM(E205:E215)</f>
        <v>0</v>
      </c>
      <c r="F204" s="59">
        <f>SUM(F205:F215)</f>
        <v>30.599999999999998</v>
      </c>
      <c r="G204" s="62">
        <f t="shared" si="45"/>
        <v>30.599999999999998</v>
      </c>
      <c r="H204" s="62"/>
    </row>
    <row r="205" spans="1:8" ht="24.75" customHeight="1">
      <c r="A205" s="80"/>
      <c r="B205" s="173" t="s">
        <v>144</v>
      </c>
      <c r="C205" s="75"/>
      <c r="D205" s="62">
        <v>28</v>
      </c>
      <c r="E205" s="62"/>
      <c r="F205" s="62"/>
      <c r="G205" s="62">
        <f t="shared" si="45"/>
        <v>0</v>
      </c>
      <c r="H205" s="62"/>
    </row>
    <row r="206" spans="1:8" ht="22.5" customHeight="1">
      <c r="A206" s="80"/>
      <c r="B206" s="173" t="s">
        <v>145</v>
      </c>
      <c r="C206" s="75"/>
      <c r="D206" s="62">
        <v>5.5</v>
      </c>
      <c r="E206" s="62"/>
      <c r="F206" s="62"/>
      <c r="G206" s="62">
        <f t="shared" si="45"/>
        <v>0</v>
      </c>
      <c r="H206" s="62"/>
    </row>
    <row r="207" spans="1:8" ht="24.75" customHeight="1">
      <c r="A207" s="80"/>
      <c r="B207" s="173" t="s">
        <v>147</v>
      </c>
      <c r="C207" s="75"/>
      <c r="D207" s="62">
        <v>25.9</v>
      </c>
      <c r="E207" s="62"/>
      <c r="F207" s="62">
        <v>11.2</v>
      </c>
      <c r="G207" s="62">
        <f t="shared" si="45"/>
        <v>11.2</v>
      </c>
      <c r="H207" s="62"/>
    </row>
    <row r="208" spans="1:8" ht="24.75" customHeight="1">
      <c r="A208" s="80"/>
      <c r="B208" s="79" t="s">
        <v>214</v>
      </c>
      <c r="C208" s="75"/>
      <c r="D208" s="62">
        <v>3</v>
      </c>
      <c r="E208" s="62"/>
      <c r="F208" s="62">
        <v>1.2</v>
      </c>
      <c r="G208" s="62">
        <f t="shared" si="45"/>
        <v>1.2</v>
      </c>
      <c r="H208" s="62"/>
    </row>
    <row r="209" spans="1:8" ht="24.75" customHeight="1">
      <c r="A209" s="80"/>
      <c r="B209" s="79" t="s">
        <v>269</v>
      </c>
      <c r="C209" s="75"/>
      <c r="D209" s="62">
        <v>5.5</v>
      </c>
      <c r="E209" s="62"/>
      <c r="F209" s="62"/>
      <c r="G209" s="62">
        <f t="shared" si="45"/>
        <v>0</v>
      </c>
      <c r="H209" s="62"/>
    </row>
    <row r="210" spans="1:8" ht="24.75" customHeight="1">
      <c r="A210" s="80"/>
      <c r="B210" s="79" t="s">
        <v>184</v>
      </c>
      <c r="C210" s="75"/>
      <c r="D210" s="62">
        <v>10.199999999999999</v>
      </c>
      <c r="E210" s="62"/>
      <c r="F210" s="62"/>
      <c r="G210" s="62">
        <f t="shared" si="45"/>
        <v>0</v>
      </c>
      <c r="H210" s="62"/>
    </row>
    <row r="211" spans="1:8" ht="24.75" customHeight="1">
      <c r="A211" s="80"/>
      <c r="B211" s="79" t="s">
        <v>234</v>
      </c>
      <c r="C211" s="75"/>
      <c r="D211" s="62">
        <v>36.200000000000003</v>
      </c>
      <c r="E211" s="62"/>
      <c r="F211" s="62">
        <v>6.7</v>
      </c>
      <c r="G211" s="62">
        <f t="shared" si="45"/>
        <v>6.7</v>
      </c>
      <c r="H211" s="62"/>
    </row>
    <row r="212" spans="1:8" ht="22.5" customHeight="1">
      <c r="A212" s="80"/>
      <c r="B212" s="79" t="s">
        <v>150</v>
      </c>
      <c r="C212" s="75"/>
      <c r="D212" s="62">
        <v>11.6</v>
      </c>
      <c r="E212" s="62"/>
      <c r="F212" s="62"/>
      <c r="G212" s="62">
        <f t="shared" si="45"/>
        <v>0</v>
      </c>
      <c r="H212" s="62"/>
    </row>
    <row r="213" spans="1:8" ht="22.5" customHeight="1">
      <c r="A213" s="80"/>
      <c r="B213" s="79" t="s">
        <v>280</v>
      </c>
      <c r="C213" s="75"/>
      <c r="D213" s="62">
        <f t="shared" ref="D213:D214" si="46">V213/2</f>
        <v>0</v>
      </c>
      <c r="E213" s="62"/>
      <c r="F213" s="62">
        <v>7</v>
      </c>
      <c r="G213" s="62">
        <f t="shared" si="45"/>
        <v>7</v>
      </c>
      <c r="H213" s="62"/>
    </row>
    <row r="214" spans="1:8" ht="22.5" customHeight="1">
      <c r="A214" s="80"/>
      <c r="B214" s="79" t="s">
        <v>281</v>
      </c>
      <c r="C214" s="75"/>
      <c r="D214" s="62">
        <f t="shared" si="46"/>
        <v>0</v>
      </c>
      <c r="E214" s="62"/>
      <c r="F214" s="62">
        <v>4.5</v>
      </c>
      <c r="G214" s="62">
        <f t="shared" si="45"/>
        <v>4.5</v>
      </c>
      <c r="H214" s="62"/>
    </row>
    <row r="215" spans="1:8" ht="25.5" hidden="1" customHeight="1">
      <c r="A215" s="80"/>
      <c r="B215" s="89" t="s">
        <v>156</v>
      </c>
      <c r="C215" s="75"/>
      <c r="D215" s="203"/>
      <c r="E215" s="62"/>
      <c r="F215" s="62"/>
      <c r="G215" s="62">
        <f t="shared" si="45"/>
        <v>0</v>
      </c>
      <c r="H215" s="62" t="e">
        <f t="shared" ref="H215:H245" si="47">F215/E215*100</f>
        <v>#DIV/0!</v>
      </c>
    </row>
    <row r="216" spans="1:8" ht="24.75" hidden="1" customHeight="1">
      <c r="A216" s="80" t="s">
        <v>235</v>
      </c>
      <c r="B216" s="89" t="s">
        <v>103</v>
      </c>
      <c r="C216" s="75">
        <v>1030</v>
      </c>
      <c r="D216" s="203"/>
      <c r="E216" s="62"/>
      <c r="F216" s="62"/>
      <c r="G216" s="62">
        <f t="shared" si="45"/>
        <v>0</v>
      </c>
      <c r="H216" s="62" t="e">
        <f t="shared" si="47"/>
        <v>#DIV/0!</v>
      </c>
    </row>
    <row r="217" spans="1:8" ht="24.75" hidden="1" customHeight="1">
      <c r="A217" s="80"/>
      <c r="B217" s="89"/>
      <c r="C217" s="75"/>
      <c r="D217" s="203"/>
      <c r="E217" s="62"/>
      <c r="F217" s="62"/>
      <c r="G217" s="62">
        <f t="shared" si="45"/>
        <v>0</v>
      </c>
      <c r="H217" s="62" t="e">
        <f t="shared" si="47"/>
        <v>#DIV/0!</v>
      </c>
    </row>
    <row r="218" spans="1:8" ht="32.25" customHeight="1">
      <c r="A218" s="97" t="s">
        <v>309</v>
      </c>
      <c r="B218" s="98" t="s">
        <v>69</v>
      </c>
      <c r="C218" s="78"/>
      <c r="D218" s="61">
        <f t="shared" ref="D218" si="48">D222</f>
        <v>44</v>
      </c>
      <c r="E218" s="61">
        <f>E222</f>
        <v>6.7</v>
      </c>
      <c r="F218" s="61">
        <f t="shared" ref="F218" si="49">F222</f>
        <v>160.4</v>
      </c>
      <c r="G218" s="61">
        <f t="shared" si="45"/>
        <v>153.70000000000002</v>
      </c>
      <c r="H218" s="61">
        <f t="shared" si="47"/>
        <v>2394.0298507462685</v>
      </c>
    </row>
    <row r="219" spans="1:8" ht="30.75" customHeight="1">
      <c r="A219" s="80"/>
      <c r="B219" s="79" t="s">
        <v>96</v>
      </c>
      <c r="C219" s="75"/>
      <c r="D219" s="62"/>
      <c r="E219" s="62"/>
      <c r="F219" s="62"/>
      <c r="G219" s="62"/>
      <c r="H219" s="62"/>
    </row>
    <row r="220" spans="1:8" ht="48" hidden="1" customHeight="1">
      <c r="A220" s="80"/>
      <c r="B220" s="89" t="s">
        <v>100</v>
      </c>
      <c r="C220" s="75">
        <v>1010</v>
      </c>
      <c r="D220" s="62"/>
      <c r="E220" s="62"/>
      <c r="F220" s="62"/>
      <c r="G220" s="62">
        <f t="shared" si="45"/>
        <v>0</v>
      </c>
      <c r="H220" s="62" t="e">
        <f t="shared" si="47"/>
        <v>#DIV/0!</v>
      </c>
    </row>
    <row r="221" spans="1:8" ht="34.5" hidden="1" customHeight="1">
      <c r="A221" s="80"/>
      <c r="B221" s="89"/>
      <c r="C221" s="75"/>
      <c r="D221" s="62"/>
      <c r="E221" s="62"/>
      <c r="F221" s="62"/>
      <c r="G221" s="62">
        <f t="shared" si="45"/>
        <v>0</v>
      </c>
      <c r="H221" s="62" t="e">
        <f t="shared" si="47"/>
        <v>#DIV/0!</v>
      </c>
    </row>
    <row r="222" spans="1:8" ht="29.25" customHeight="1">
      <c r="A222" s="160" t="s">
        <v>233</v>
      </c>
      <c r="B222" s="167" t="s">
        <v>102</v>
      </c>
      <c r="C222" s="83">
        <v>1020</v>
      </c>
      <c r="D222" s="65">
        <f>SUM(D223)</f>
        <v>44</v>
      </c>
      <c r="E222" s="65">
        <f t="shared" ref="E222:F222" si="50">SUM(E223)</f>
        <v>6.7</v>
      </c>
      <c r="F222" s="65">
        <f t="shared" si="50"/>
        <v>160.4</v>
      </c>
      <c r="G222" s="65">
        <f t="shared" si="45"/>
        <v>153.70000000000002</v>
      </c>
      <c r="H222" s="65">
        <f t="shared" si="47"/>
        <v>2394.0298507462685</v>
      </c>
    </row>
    <row r="223" spans="1:8" ht="34.5" customHeight="1">
      <c r="A223" s="80" t="s">
        <v>318</v>
      </c>
      <c r="B223" s="81" t="s">
        <v>324</v>
      </c>
      <c r="C223" s="82">
        <v>1021</v>
      </c>
      <c r="D223" s="59">
        <f>D224+D225</f>
        <v>44</v>
      </c>
      <c r="E223" s="59">
        <f t="shared" ref="E223:F223" si="51">E224+E225</f>
        <v>6.7</v>
      </c>
      <c r="F223" s="59">
        <f t="shared" si="51"/>
        <v>160.4</v>
      </c>
      <c r="G223" s="59">
        <f t="shared" si="45"/>
        <v>153.70000000000002</v>
      </c>
      <c r="H223" s="59">
        <f t="shared" si="47"/>
        <v>2394.0298507462685</v>
      </c>
    </row>
    <row r="224" spans="1:8" ht="27.75" customHeight="1">
      <c r="A224" s="80"/>
      <c r="B224" s="107" t="s">
        <v>172</v>
      </c>
      <c r="C224" s="75"/>
      <c r="D224" s="62">
        <v>32.5</v>
      </c>
      <c r="E224" s="62"/>
      <c r="F224" s="62"/>
      <c r="G224" s="62"/>
      <c r="H224" s="62"/>
    </row>
    <row r="225" spans="1:8" ht="27.75" customHeight="1">
      <c r="A225" s="80"/>
      <c r="B225" s="107" t="s">
        <v>158</v>
      </c>
      <c r="C225" s="75"/>
      <c r="D225" s="62">
        <v>11.5</v>
      </c>
      <c r="E225" s="62">
        <v>6.7</v>
      </c>
      <c r="F225" s="62">
        <v>160.4</v>
      </c>
      <c r="G225" s="62">
        <f t="shared" si="45"/>
        <v>153.70000000000002</v>
      </c>
      <c r="H225" s="62">
        <f t="shared" si="47"/>
        <v>2394.0298507462685</v>
      </c>
    </row>
    <row r="226" spans="1:8" ht="1.5" hidden="1" customHeight="1">
      <c r="A226" s="80"/>
      <c r="B226" s="89" t="s">
        <v>103</v>
      </c>
      <c r="C226" s="75">
        <v>1030</v>
      </c>
      <c r="D226" s="62"/>
      <c r="E226" s="62"/>
      <c r="F226" s="62"/>
      <c r="G226" s="62">
        <f t="shared" si="45"/>
        <v>0</v>
      </c>
      <c r="H226" s="62" t="e">
        <f t="shared" si="47"/>
        <v>#DIV/0!</v>
      </c>
    </row>
    <row r="227" spans="1:8" ht="34.5" hidden="1" customHeight="1">
      <c r="A227" s="80"/>
      <c r="B227" s="89"/>
      <c r="C227" s="75"/>
      <c r="D227" s="62"/>
      <c r="E227" s="62"/>
      <c r="F227" s="62"/>
      <c r="G227" s="62">
        <f t="shared" si="45"/>
        <v>0</v>
      </c>
      <c r="H227" s="62" t="e">
        <f t="shared" si="47"/>
        <v>#DIV/0!</v>
      </c>
    </row>
    <row r="228" spans="1:8" ht="33" customHeight="1">
      <c r="A228" s="97" t="s">
        <v>310</v>
      </c>
      <c r="B228" s="100" t="s">
        <v>352</v>
      </c>
      <c r="C228" s="78"/>
      <c r="D228" s="62">
        <f>SUM(D230,D234)</f>
        <v>0</v>
      </c>
      <c r="E228" s="62">
        <f>SUM(E230,E234)</f>
        <v>0</v>
      </c>
      <c r="F228" s="61">
        <f>F230+F234</f>
        <v>2113.8000000000002</v>
      </c>
      <c r="G228" s="61">
        <f t="shared" si="45"/>
        <v>2113.8000000000002</v>
      </c>
      <c r="H228" s="62"/>
    </row>
    <row r="229" spans="1:8" ht="24.75" customHeight="1">
      <c r="A229" s="80"/>
      <c r="B229" s="79" t="s">
        <v>96</v>
      </c>
      <c r="C229" s="75"/>
      <c r="D229" s="62"/>
      <c r="E229" s="62"/>
      <c r="F229" s="62"/>
      <c r="G229" s="62">
        <f t="shared" si="45"/>
        <v>0</v>
      </c>
      <c r="H229" s="62"/>
    </row>
    <row r="230" spans="1:8" ht="24.75" customHeight="1">
      <c r="A230" s="160" t="s">
        <v>319</v>
      </c>
      <c r="B230" s="167" t="s">
        <v>100</v>
      </c>
      <c r="C230" s="83">
        <v>1010</v>
      </c>
      <c r="D230" s="65">
        <f>SUM(D231)</f>
        <v>0</v>
      </c>
      <c r="E230" s="65">
        <f>SUM(E231)</f>
        <v>0</v>
      </c>
      <c r="F230" s="65">
        <f>F231</f>
        <v>1891.8</v>
      </c>
      <c r="G230" s="65">
        <f t="shared" si="45"/>
        <v>1891.8</v>
      </c>
      <c r="H230" s="62"/>
    </row>
    <row r="231" spans="1:8" ht="25.5" customHeight="1">
      <c r="A231" s="80" t="s">
        <v>320</v>
      </c>
      <c r="B231" s="81" t="s">
        <v>324</v>
      </c>
      <c r="C231" s="82">
        <v>1011</v>
      </c>
      <c r="D231" s="59">
        <f>SUM(D232)</f>
        <v>0</v>
      </c>
      <c r="E231" s="59">
        <f>SUM(E232)</f>
        <v>0</v>
      </c>
      <c r="F231" s="59">
        <f>F232</f>
        <v>1891.8</v>
      </c>
      <c r="G231" s="59">
        <f t="shared" si="45"/>
        <v>1891.8</v>
      </c>
      <c r="H231" s="62"/>
    </row>
    <row r="232" spans="1:8" ht="40.5" customHeight="1">
      <c r="A232" s="80"/>
      <c r="B232" s="161" t="s">
        <v>325</v>
      </c>
      <c r="C232" s="75"/>
      <c r="D232" s="62"/>
      <c r="E232" s="62"/>
      <c r="F232" s="62">
        <v>1891.8</v>
      </c>
      <c r="G232" s="62">
        <f t="shared" si="45"/>
        <v>1891.8</v>
      </c>
      <c r="H232" s="62"/>
    </row>
    <row r="233" spans="1:8" ht="22.5" hidden="1" customHeight="1">
      <c r="A233" s="80"/>
      <c r="B233" s="89"/>
      <c r="C233" s="75"/>
      <c r="D233" s="62"/>
      <c r="E233" s="62"/>
      <c r="F233" s="62"/>
      <c r="G233" s="62">
        <f t="shared" si="45"/>
        <v>0</v>
      </c>
      <c r="H233" s="62"/>
    </row>
    <row r="234" spans="1:8" ht="24.75" customHeight="1">
      <c r="A234" s="160" t="s">
        <v>330</v>
      </c>
      <c r="B234" s="167" t="s">
        <v>102</v>
      </c>
      <c r="C234" s="83">
        <v>1020</v>
      </c>
      <c r="D234" s="65">
        <f>SUM(D235,D237)</f>
        <v>0</v>
      </c>
      <c r="E234" s="65">
        <f>SUM(E235,E237)</f>
        <v>0</v>
      </c>
      <c r="F234" s="65">
        <f>F235+F237</f>
        <v>222</v>
      </c>
      <c r="G234" s="65">
        <f t="shared" si="45"/>
        <v>222</v>
      </c>
      <c r="H234" s="62"/>
    </row>
    <row r="235" spans="1:8" ht="28.5" customHeight="1">
      <c r="A235" s="80" t="s">
        <v>331</v>
      </c>
      <c r="B235" s="81" t="s">
        <v>324</v>
      </c>
      <c r="C235" s="82">
        <v>1021</v>
      </c>
      <c r="D235" s="59">
        <f>SUM(D236)</f>
        <v>0</v>
      </c>
      <c r="E235" s="59">
        <f>SUM(E236)</f>
        <v>0</v>
      </c>
      <c r="F235" s="59">
        <f>F236+F237</f>
        <v>215.4</v>
      </c>
      <c r="G235" s="59">
        <f t="shared" si="45"/>
        <v>215.4</v>
      </c>
      <c r="H235" s="62"/>
    </row>
    <row r="236" spans="1:8" ht="24.75" customHeight="1">
      <c r="A236" s="80"/>
      <c r="B236" s="79" t="s">
        <v>282</v>
      </c>
      <c r="C236" s="75"/>
      <c r="D236" s="62"/>
      <c r="E236" s="62"/>
      <c r="F236" s="62">
        <v>208.8</v>
      </c>
      <c r="G236" s="62">
        <f t="shared" si="45"/>
        <v>208.8</v>
      </c>
      <c r="H236" s="62"/>
    </row>
    <row r="237" spans="1:8" ht="35.25" customHeight="1">
      <c r="A237" s="80" t="s">
        <v>332</v>
      </c>
      <c r="B237" s="81" t="s">
        <v>327</v>
      </c>
      <c r="C237" s="82">
        <v>1025</v>
      </c>
      <c r="D237" s="59">
        <f>SUM(D238)</f>
        <v>0</v>
      </c>
      <c r="E237" s="59">
        <f>SUM(E238)</f>
        <v>0</v>
      </c>
      <c r="F237" s="59">
        <f>F238</f>
        <v>6.6</v>
      </c>
      <c r="G237" s="59">
        <f t="shared" si="45"/>
        <v>6.6</v>
      </c>
      <c r="H237" s="62"/>
    </row>
    <row r="238" spans="1:8" ht="22.5" customHeight="1">
      <c r="A238" s="80"/>
      <c r="B238" s="79" t="s">
        <v>283</v>
      </c>
      <c r="C238" s="75"/>
      <c r="D238" s="62"/>
      <c r="E238" s="62"/>
      <c r="F238" s="62">
        <v>6.6</v>
      </c>
      <c r="G238" s="62">
        <f t="shared" si="45"/>
        <v>6.6</v>
      </c>
      <c r="H238" s="62"/>
    </row>
    <row r="239" spans="1:8" ht="30" customHeight="1">
      <c r="A239" s="191" t="s">
        <v>333</v>
      </c>
      <c r="B239" s="190" t="s">
        <v>183</v>
      </c>
      <c r="C239" s="17"/>
      <c r="D239" s="62"/>
      <c r="E239" s="62"/>
      <c r="F239" s="61">
        <f>F241</f>
        <v>5.6</v>
      </c>
      <c r="G239" s="61">
        <f t="shared" si="45"/>
        <v>5.6</v>
      </c>
      <c r="H239" s="62"/>
    </row>
    <row r="240" spans="1:8" ht="30" customHeight="1">
      <c r="A240" s="160" t="s">
        <v>334</v>
      </c>
      <c r="B240" s="167" t="s">
        <v>102</v>
      </c>
      <c r="C240" s="83">
        <v>1020</v>
      </c>
      <c r="D240" s="59">
        <f>SUM(D241)</f>
        <v>0</v>
      </c>
      <c r="E240" s="59">
        <f>SUM(E241)</f>
        <v>0</v>
      </c>
      <c r="F240" s="65">
        <f>F241</f>
        <v>5.6</v>
      </c>
      <c r="G240" s="65">
        <f t="shared" si="45"/>
        <v>5.6</v>
      </c>
      <c r="H240" s="62"/>
    </row>
    <row r="241" spans="1:12" ht="27" customHeight="1">
      <c r="A241" s="180" t="s">
        <v>335</v>
      </c>
      <c r="B241" s="86" t="s">
        <v>243</v>
      </c>
      <c r="C241" s="74">
        <v>1021</v>
      </c>
      <c r="D241" s="59"/>
      <c r="E241" s="59"/>
      <c r="F241" s="59">
        <f>F242</f>
        <v>5.6</v>
      </c>
      <c r="G241" s="62">
        <f t="shared" si="45"/>
        <v>5.6</v>
      </c>
      <c r="H241" s="62"/>
    </row>
    <row r="242" spans="1:12" ht="27" customHeight="1">
      <c r="A242" s="178"/>
      <c r="B242" s="173" t="s">
        <v>158</v>
      </c>
      <c r="C242" s="55"/>
      <c r="D242" s="62"/>
      <c r="E242" s="62"/>
      <c r="F242" s="62">
        <v>5.6</v>
      </c>
      <c r="G242" s="62">
        <f t="shared" si="45"/>
        <v>5.6</v>
      </c>
      <c r="H242" s="62"/>
    </row>
    <row r="243" spans="1:12" ht="34.5" customHeight="1">
      <c r="A243" s="191" t="s">
        <v>321</v>
      </c>
      <c r="B243" s="190" t="s">
        <v>186</v>
      </c>
      <c r="C243" s="55"/>
      <c r="D243" s="61">
        <f t="shared" ref="D243:F244" si="52">D244</f>
        <v>725</v>
      </c>
      <c r="E243" s="61">
        <f>E244</f>
        <v>14.5</v>
      </c>
      <c r="F243" s="61">
        <f t="shared" si="52"/>
        <v>0</v>
      </c>
      <c r="G243" s="61">
        <f t="shared" si="45"/>
        <v>-14.5</v>
      </c>
      <c r="H243" s="62">
        <f t="shared" si="47"/>
        <v>0</v>
      </c>
    </row>
    <row r="244" spans="1:12" ht="34.5" customHeight="1">
      <c r="A244" s="178" t="s">
        <v>336</v>
      </c>
      <c r="B244" s="179" t="s">
        <v>166</v>
      </c>
      <c r="C244" s="192">
        <v>1020</v>
      </c>
      <c r="D244" s="65">
        <f t="shared" si="52"/>
        <v>725</v>
      </c>
      <c r="E244" s="65">
        <f>E245</f>
        <v>14.5</v>
      </c>
      <c r="F244" s="65">
        <f t="shared" si="52"/>
        <v>0</v>
      </c>
      <c r="G244" s="65">
        <f t="shared" si="45"/>
        <v>-14.5</v>
      </c>
      <c r="H244" s="62">
        <f t="shared" si="47"/>
        <v>0</v>
      </c>
    </row>
    <row r="245" spans="1:12" ht="51" customHeight="1">
      <c r="A245" s="180" t="s">
        <v>337</v>
      </c>
      <c r="B245" s="73" t="s">
        <v>236</v>
      </c>
      <c r="C245" s="74">
        <v>1024</v>
      </c>
      <c r="D245" s="59">
        <v>725</v>
      </c>
      <c r="E245" s="59">
        <v>14.5</v>
      </c>
      <c r="F245" s="59">
        <v>0</v>
      </c>
      <c r="G245" s="59">
        <f t="shared" si="45"/>
        <v>-14.5</v>
      </c>
      <c r="H245" s="62">
        <f t="shared" si="47"/>
        <v>0</v>
      </c>
    </row>
    <row r="246" spans="1:12" ht="34.5" customHeight="1">
      <c r="B246" s="6"/>
      <c r="C246" s="1"/>
      <c r="D246" s="148"/>
      <c r="E246" s="148"/>
      <c r="F246" s="148"/>
      <c r="G246" s="1"/>
      <c r="H246" s="6"/>
      <c r="I246" s="6"/>
      <c r="J246" s="6"/>
      <c r="L246" s="68"/>
    </row>
    <row r="247" spans="1:12" ht="34.5" customHeight="1">
      <c r="A247" s="309" t="s">
        <v>288</v>
      </c>
      <c r="B247" s="309"/>
      <c r="C247" s="306"/>
      <c r="D247" s="306"/>
      <c r="E247" s="149"/>
      <c r="F247" s="58"/>
      <c r="G247" s="310" t="s">
        <v>134</v>
      </c>
      <c r="H247" s="310"/>
      <c r="I247" s="6"/>
      <c r="J247" s="6"/>
      <c r="L247" s="68"/>
    </row>
    <row r="248" spans="1:12" ht="34.5" customHeight="1">
      <c r="A248" s="247" t="s">
        <v>67</v>
      </c>
      <c r="B248" s="247"/>
      <c r="C248" s="304" t="s">
        <v>74</v>
      </c>
      <c r="D248" s="304"/>
      <c r="E248" s="148"/>
      <c r="F248" s="1"/>
      <c r="G248" s="6" t="s">
        <v>15</v>
      </c>
      <c r="I248" s="6"/>
      <c r="J248" s="6"/>
      <c r="L248" s="68"/>
    </row>
    <row r="249" spans="1:12" ht="34.5" customHeight="1">
      <c r="B249" s="6"/>
      <c r="C249" s="1"/>
      <c r="D249" s="148"/>
      <c r="E249" s="148"/>
      <c r="F249" s="148"/>
      <c r="G249" s="1"/>
      <c r="H249" s="6"/>
      <c r="I249" s="6"/>
      <c r="J249" s="6"/>
      <c r="L249" s="68"/>
    </row>
    <row r="250" spans="1:12" ht="18" customHeight="1">
      <c r="B250" s="6"/>
      <c r="C250" s="1"/>
      <c r="D250" s="148"/>
      <c r="E250" s="148"/>
      <c r="F250" s="148"/>
      <c r="G250" s="1"/>
      <c r="H250" s="6"/>
      <c r="I250" s="6"/>
      <c r="J250" s="6"/>
      <c r="L250" s="68"/>
    </row>
    <row r="251" spans="1:12" ht="17.25" customHeight="1">
      <c r="B251" s="6"/>
      <c r="C251" s="1"/>
      <c r="D251" s="148"/>
      <c r="E251" s="148"/>
      <c r="F251" s="148"/>
      <c r="G251" s="1"/>
      <c r="H251" s="6"/>
      <c r="I251" s="6"/>
      <c r="J251" s="6"/>
      <c r="L251" s="68"/>
    </row>
    <row r="252" spans="1:12" ht="34.5" customHeight="1">
      <c r="B252" s="6"/>
      <c r="C252" s="1"/>
      <c r="D252" s="148"/>
      <c r="E252" s="148"/>
      <c r="F252" s="148"/>
      <c r="G252" s="1"/>
      <c r="H252" s="6"/>
      <c r="I252" s="6"/>
      <c r="J252" s="6"/>
      <c r="L252" s="68"/>
    </row>
    <row r="253" spans="1:12">
      <c r="B253" s="42"/>
    </row>
    <row r="254" spans="1:12">
      <c r="B254" s="42"/>
    </row>
    <row r="255" spans="1:12">
      <c r="B255" s="42"/>
    </row>
    <row r="256" spans="1:12">
      <c r="B256" s="42"/>
    </row>
    <row r="257" spans="2:2">
      <c r="B257" s="42"/>
    </row>
    <row r="258" spans="2:2">
      <c r="B258" s="42"/>
    </row>
    <row r="259" spans="2:2">
      <c r="B259" s="42"/>
    </row>
    <row r="260" spans="2:2">
      <c r="B260" s="42"/>
    </row>
    <row r="261" spans="2:2">
      <c r="B261" s="42"/>
    </row>
    <row r="262" spans="2:2">
      <c r="B262" s="42"/>
    </row>
    <row r="263" spans="2:2">
      <c r="B263" s="42"/>
    </row>
    <row r="264" spans="2:2">
      <c r="B264" s="42"/>
    </row>
    <row r="265" spans="2:2">
      <c r="B265" s="42"/>
    </row>
    <row r="266" spans="2:2">
      <c r="B266" s="42"/>
    </row>
    <row r="267" spans="2:2">
      <c r="B267" s="42"/>
    </row>
    <row r="268" spans="2:2">
      <c r="B268" s="42"/>
    </row>
    <row r="269" spans="2:2">
      <c r="B269" s="42"/>
    </row>
    <row r="270" spans="2:2">
      <c r="B270" s="42"/>
    </row>
    <row r="271" spans="2:2">
      <c r="B271" s="42"/>
    </row>
    <row r="272" spans="2:2">
      <c r="B272" s="42"/>
    </row>
    <row r="273" spans="2:2">
      <c r="B273" s="42"/>
    </row>
    <row r="274" spans="2:2">
      <c r="B274" s="42"/>
    </row>
    <row r="275" spans="2:2">
      <c r="B275" s="42"/>
    </row>
    <row r="276" spans="2:2">
      <c r="B276" s="42"/>
    </row>
    <row r="277" spans="2:2">
      <c r="B277" s="42"/>
    </row>
    <row r="278" spans="2:2">
      <c r="B278" s="42"/>
    </row>
    <row r="279" spans="2:2">
      <c r="B279" s="42"/>
    </row>
    <row r="280" spans="2:2">
      <c r="B280" s="42"/>
    </row>
    <row r="281" spans="2:2">
      <c r="B281" s="42"/>
    </row>
    <row r="282" spans="2:2">
      <c r="B282" s="42"/>
    </row>
    <row r="283" spans="2:2">
      <c r="B283" s="42"/>
    </row>
    <row r="284" spans="2:2">
      <c r="B284" s="42"/>
    </row>
    <row r="285" spans="2:2">
      <c r="B285" s="42"/>
    </row>
    <row r="286" spans="2:2">
      <c r="B286" s="42"/>
    </row>
    <row r="287" spans="2:2">
      <c r="B287" s="42"/>
    </row>
    <row r="288" spans="2:2">
      <c r="B288" s="42"/>
    </row>
    <row r="289" spans="2:2">
      <c r="B289" s="42"/>
    </row>
    <row r="290" spans="2:2">
      <c r="B290" s="42"/>
    </row>
    <row r="291" spans="2:2">
      <c r="B291" s="42"/>
    </row>
    <row r="292" spans="2:2">
      <c r="B292" s="42"/>
    </row>
    <row r="293" spans="2:2">
      <c r="B293" s="42"/>
    </row>
    <row r="294" spans="2:2">
      <c r="B294" s="42"/>
    </row>
    <row r="295" spans="2:2">
      <c r="B295" s="42"/>
    </row>
    <row r="296" spans="2:2">
      <c r="B296" s="42"/>
    </row>
    <row r="297" spans="2:2">
      <c r="B297" s="42"/>
    </row>
    <row r="298" spans="2:2">
      <c r="B298" s="42"/>
    </row>
    <row r="299" spans="2:2">
      <c r="B299" s="42"/>
    </row>
    <row r="300" spans="2:2">
      <c r="B300" s="42"/>
    </row>
    <row r="301" spans="2:2">
      <c r="B301" s="42"/>
    </row>
    <row r="302" spans="2:2">
      <c r="B302" s="42"/>
    </row>
    <row r="303" spans="2:2">
      <c r="B303" s="42"/>
    </row>
    <row r="304" spans="2:2">
      <c r="B304" s="42"/>
    </row>
    <row r="305" spans="2:2">
      <c r="B305" s="42"/>
    </row>
    <row r="306" spans="2:2">
      <c r="B306" s="42"/>
    </row>
    <row r="307" spans="2:2">
      <c r="B307" s="42"/>
    </row>
    <row r="308" spans="2:2">
      <c r="B308" s="42"/>
    </row>
    <row r="309" spans="2:2">
      <c r="B309" s="42"/>
    </row>
    <row r="310" spans="2:2">
      <c r="B310" s="42"/>
    </row>
    <row r="311" spans="2:2">
      <c r="B311" s="42"/>
    </row>
    <row r="312" spans="2:2">
      <c r="B312" s="42"/>
    </row>
    <row r="313" spans="2:2">
      <c r="B313" s="42"/>
    </row>
    <row r="314" spans="2:2">
      <c r="B314" s="42"/>
    </row>
    <row r="315" spans="2:2">
      <c r="B315" s="42"/>
    </row>
    <row r="316" spans="2:2">
      <c r="B316" s="42"/>
    </row>
    <row r="317" spans="2:2">
      <c r="B317" s="42"/>
    </row>
    <row r="318" spans="2:2">
      <c r="B318" s="42"/>
    </row>
    <row r="319" spans="2:2">
      <c r="B319" s="42"/>
    </row>
    <row r="320" spans="2:2">
      <c r="B320" s="42"/>
    </row>
    <row r="321" spans="2:2">
      <c r="B321" s="42"/>
    </row>
    <row r="322" spans="2:2">
      <c r="B322" s="42"/>
    </row>
    <row r="323" spans="2:2">
      <c r="B323" s="42"/>
    </row>
    <row r="324" spans="2:2">
      <c r="B324" s="42"/>
    </row>
    <row r="325" spans="2:2">
      <c r="B325" s="42"/>
    </row>
    <row r="326" spans="2:2">
      <c r="B326" s="42"/>
    </row>
    <row r="327" spans="2:2">
      <c r="B327" s="42"/>
    </row>
    <row r="328" spans="2:2">
      <c r="B328" s="42"/>
    </row>
    <row r="329" spans="2:2">
      <c r="B329" s="42"/>
    </row>
    <row r="330" spans="2:2">
      <c r="B330" s="42"/>
    </row>
    <row r="331" spans="2:2">
      <c r="B331" s="42"/>
    </row>
    <row r="332" spans="2:2">
      <c r="B332" s="42"/>
    </row>
    <row r="333" spans="2:2">
      <c r="B333" s="42"/>
    </row>
    <row r="334" spans="2:2">
      <c r="B334" s="42"/>
    </row>
    <row r="335" spans="2:2">
      <c r="B335" s="42"/>
    </row>
    <row r="336" spans="2:2">
      <c r="B336" s="42"/>
    </row>
    <row r="337" spans="2:2">
      <c r="B337" s="42"/>
    </row>
    <row r="338" spans="2:2">
      <c r="B338" s="42"/>
    </row>
    <row r="339" spans="2:2">
      <c r="B339" s="42"/>
    </row>
    <row r="340" spans="2:2">
      <c r="B340" s="42"/>
    </row>
    <row r="341" spans="2:2">
      <c r="B341" s="42"/>
    </row>
    <row r="342" spans="2:2">
      <c r="B342" s="42"/>
    </row>
    <row r="343" spans="2:2">
      <c r="B343" s="42"/>
    </row>
    <row r="344" spans="2:2">
      <c r="B344" s="42"/>
    </row>
    <row r="345" spans="2:2">
      <c r="B345" s="42"/>
    </row>
    <row r="346" spans="2:2">
      <c r="B346" s="42"/>
    </row>
    <row r="347" spans="2:2">
      <c r="B347" s="42"/>
    </row>
    <row r="348" spans="2:2">
      <c r="B348" s="42"/>
    </row>
    <row r="349" spans="2:2">
      <c r="B349" s="42"/>
    </row>
    <row r="350" spans="2:2">
      <c r="B350" s="42"/>
    </row>
    <row r="351" spans="2:2">
      <c r="B351" s="42"/>
    </row>
    <row r="352" spans="2:2">
      <c r="B352" s="42"/>
    </row>
    <row r="353" spans="2:2">
      <c r="B353" s="42"/>
    </row>
    <row r="354" spans="2:2">
      <c r="B354" s="42"/>
    </row>
    <row r="355" spans="2:2">
      <c r="B355" s="42"/>
    </row>
    <row r="356" spans="2:2">
      <c r="B356" s="42"/>
    </row>
    <row r="357" spans="2:2">
      <c r="B357" s="42"/>
    </row>
    <row r="358" spans="2:2">
      <c r="B358" s="42"/>
    </row>
    <row r="359" spans="2:2">
      <c r="B359" s="42"/>
    </row>
    <row r="360" spans="2:2">
      <c r="B360" s="42"/>
    </row>
    <row r="361" spans="2:2">
      <c r="B361" s="42"/>
    </row>
    <row r="362" spans="2:2">
      <c r="B362" s="42"/>
    </row>
    <row r="363" spans="2:2">
      <c r="B363" s="42"/>
    </row>
    <row r="364" spans="2:2">
      <c r="B364" s="42"/>
    </row>
    <row r="365" spans="2:2">
      <c r="B365" s="42"/>
    </row>
    <row r="366" spans="2:2">
      <c r="B366" s="42"/>
    </row>
    <row r="367" spans="2:2">
      <c r="B367" s="42"/>
    </row>
    <row r="368" spans="2:2">
      <c r="B368" s="42"/>
    </row>
    <row r="369" spans="2:2">
      <c r="B369" s="42"/>
    </row>
  </sheetData>
  <mergeCells count="15">
    <mergeCell ref="B2:G2"/>
    <mergeCell ref="H4:H5"/>
    <mergeCell ref="C247:D247"/>
    <mergeCell ref="C248:D248"/>
    <mergeCell ref="A7:B7"/>
    <mergeCell ref="A4:A5"/>
    <mergeCell ref="B4:B5"/>
    <mergeCell ref="C4:C5"/>
    <mergeCell ref="D4:D5"/>
    <mergeCell ref="E4:E5"/>
    <mergeCell ref="F4:F5"/>
    <mergeCell ref="G4:G5"/>
    <mergeCell ref="A247:B247"/>
    <mergeCell ref="A248:B248"/>
    <mergeCell ref="G247:H247"/>
  </mergeCells>
  <phoneticPr fontId="3" type="noConversion"/>
  <pageMargins left="0.59055118110236227" right="0.59055118110236227" top="0.98425196850393704" bottom="0.39370078740157483" header="0.51181102362204722" footer="0.31496062992125984"/>
  <pageSetup paperSize="9" scale="55" orientation="landscape" r:id="rId1"/>
  <colBreaks count="1" manualBreakCount="1">
    <brk id="8" max="2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2:I244"/>
  <sheetViews>
    <sheetView view="pageBreakPreview" zoomScale="60" zoomScaleNormal="100" workbookViewId="0">
      <selection activeCell="A17" sqref="A17"/>
    </sheetView>
  </sheetViews>
  <sheetFormatPr defaultRowHeight="18.75"/>
  <cols>
    <col min="1" max="1" width="71.5703125" style="1" customWidth="1"/>
    <col min="2" max="2" width="12" style="6" customWidth="1"/>
    <col min="3" max="3" width="16.140625" style="6" customWidth="1"/>
    <col min="4" max="4" width="16.7109375" style="6" customWidth="1"/>
    <col min="5" max="5" width="18.28515625" style="6" customWidth="1"/>
    <col min="6" max="6" width="17.7109375" style="6" customWidth="1"/>
    <col min="7" max="7" width="23.28515625" style="1" customWidth="1"/>
    <col min="8" max="8" width="17.7109375" style="1" customWidth="1"/>
    <col min="9" max="16384" width="9.140625" style="1"/>
  </cols>
  <sheetData>
    <row r="2" spans="1:9" ht="27.75" customHeight="1">
      <c r="A2" s="313" t="s">
        <v>116</v>
      </c>
      <c r="B2" s="313"/>
      <c r="C2" s="313"/>
      <c r="D2" s="313"/>
      <c r="E2" s="313"/>
      <c r="F2" s="313"/>
      <c r="G2" s="313"/>
    </row>
    <row r="3" spans="1:9" ht="28.5" customHeight="1">
      <c r="A3" s="31"/>
      <c r="B3" s="32"/>
      <c r="C3" s="31"/>
      <c r="D3" s="31"/>
      <c r="E3" s="31"/>
      <c r="F3" s="32"/>
      <c r="G3" s="31"/>
    </row>
    <row r="4" spans="1:9" ht="41.25" customHeight="1">
      <c r="A4" s="314" t="s">
        <v>22</v>
      </c>
      <c r="B4" s="316" t="s">
        <v>4</v>
      </c>
      <c r="C4" s="256" t="s">
        <v>357</v>
      </c>
      <c r="D4" s="250" t="s">
        <v>355</v>
      </c>
      <c r="E4" s="250" t="s">
        <v>356</v>
      </c>
      <c r="F4" s="318" t="s">
        <v>192</v>
      </c>
      <c r="G4" s="320" t="s">
        <v>193</v>
      </c>
    </row>
    <row r="5" spans="1:9" ht="54" customHeight="1">
      <c r="A5" s="315"/>
      <c r="B5" s="317"/>
      <c r="C5" s="257"/>
      <c r="D5" s="251"/>
      <c r="E5" s="251"/>
      <c r="F5" s="319"/>
      <c r="G5" s="321"/>
    </row>
    <row r="6" spans="1:9" ht="23.25" customHeight="1">
      <c r="A6" s="33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</row>
    <row r="7" spans="1:9" ht="42.75" customHeight="1">
      <c r="A7" s="35" t="s">
        <v>12</v>
      </c>
      <c r="B7" s="34"/>
      <c r="C7" s="62">
        <f>SUM(C8)</f>
        <v>0</v>
      </c>
      <c r="D7" s="48">
        <f t="shared" ref="D7" si="0">SUM(D8)</f>
        <v>3000</v>
      </c>
      <c r="E7" s="159">
        <f>E8+E18</f>
        <v>5778.5</v>
      </c>
      <c r="F7" s="48">
        <f>E7-D7</f>
        <v>2778.5</v>
      </c>
      <c r="G7" s="48">
        <f>E7/D7*100</f>
        <v>192.61666666666665</v>
      </c>
      <c r="H7" s="223"/>
      <c r="I7" s="8"/>
    </row>
    <row r="8" spans="1:9" s="8" customFormat="1" ht="34.5" customHeight="1">
      <c r="A8" s="46" t="s">
        <v>362</v>
      </c>
      <c r="B8" s="47">
        <v>4020</v>
      </c>
      <c r="C8" s="59"/>
      <c r="D8" s="49">
        <v>3000</v>
      </c>
      <c r="E8" s="59">
        <f>SUM(E9:E17)</f>
        <v>5402.6</v>
      </c>
      <c r="F8" s="49">
        <f>E8-D8</f>
        <v>2402.6000000000004</v>
      </c>
      <c r="G8" s="49">
        <f t="shared" ref="G8:G11" si="1">E8/D8*100</f>
        <v>180.08666666666667</v>
      </c>
    </row>
    <row r="9" spans="1:9" s="8" customFormat="1" ht="33" customHeight="1">
      <c r="A9" s="206" t="s">
        <v>358</v>
      </c>
      <c r="B9" s="45"/>
      <c r="C9" s="62"/>
      <c r="D9" s="48">
        <v>378</v>
      </c>
      <c r="E9" s="62">
        <v>378</v>
      </c>
      <c r="F9" s="48">
        <f t="shared" ref="F9:F11" si="2">E9-D9</f>
        <v>0</v>
      </c>
      <c r="G9" s="48">
        <f t="shared" si="1"/>
        <v>100</v>
      </c>
    </row>
    <row r="10" spans="1:9" s="8" customFormat="1" ht="29.25" customHeight="1">
      <c r="A10" s="206" t="s">
        <v>375</v>
      </c>
      <c r="B10" s="47"/>
      <c r="C10" s="62"/>
      <c r="D10" s="48">
        <v>2385</v>
      </c>
      <c r="E10" s="62">
        <v>2385</v>
      </c>
      <c r="F10" s="48"/>
      <c r="G10" s="48">
        <f t="shared" si="1"/>
        <v>100</v>
      </c>
    </row>
    <row r="11" spans="1:9" s="8" customFormat="1" ht="30" customHeight="1">
      <c r="A11" s="206" t="s">
        <v>359</v>
      </c>
      <c r="B11" s="47"/>
      <c r="C11" s="59"/>
      <c r="D11" s="48">
        <v>237</v>
      </c>
      <c r="E11" s="59">
        <v>237</v>
      </c>
      <c r="F11" s="48">
        <f t="shared" si="2"/>
        <v>0</v>
      </c>
      <c r="G11" s="48">
        <f t="shared" si="1"/>
        <v>100</v>
      </c>
    </row>
    <row r="12" spans="1:9" s="8" customFormat="1" ht="30" customHeight="1">
      <c r="A12" s="206" t="s">
        <v>369</v>
      </c>
      <c r="B12" s="47"/>
      <c r="C12" s="59"/>
      <c r="D12" s="48"/>
      <c r="E12" s="59">
        <v>1590</v>
      </c>
      <c r="F12" s="48"/>
      <c r="G12" s="48"/>
    </row>
    <row r="13" spans="1:9" s="8" customFormat="1" ht="30" customHeight="1">
      <c r="A13" s="206" t="s">
        <v>342</v>
      </c>
      <c r="B13" s="47"/>
      <c r="C13" s="59"/>
      <c r="D13" s="48"/>
      <c r="E13" s="59">
        <v>508.1</v>
      </c>
      <c r="F13" s="48"/>
      <c r="G13" s="48"/>
    </row>
    <row r="14" spans="1:9" s="8" customFormat="1" ht="30" customHeight="1">
      <c r="A14" s="206" t="s">
        <v>338</v>
      </c>
      <c r="B14" s="47"/>
      <c r="C14" s="59"/>
      <c r="D14" s="48"/>
      <c r="E14" s="59">
        <v>241.3</v>
      </c>
      <c r="F14" s="48"/>
      <c r="G14" s="48"/>
    </row>
    <row r="15" spans="1:9" s="8" customFormat="1" ht="30" customHeight="1">
      <c r="A15" s="206" t="s">
        <v>370</v>
      </c>
      <c r="B15" s="47"/>
      <c r="C15" s="59"/>
      <c r="D15" s="48"/>
      <c r="E15" s="59">
        <v>24</v>
      </c>
      <c r="F15" s="48"/>
      <c r="G15" s="48"/>
    </row>
    <row r="16" spans="1:9" s="8" customFormat="1" ht="30" customHeight="1">
      <c r="A16" s="206" t="s">
        <v>371</v>
      </c>
      <c r="B16" s="47"/>
      <c r="C16" s="59"/>
      <c r="D16" s="48"/>
      <c r="E16" s="59">
        <v>16.8</v>
      </c>
      <c r="F16" s="48"/>
      <c r="G16" s="48"/>
    </row>
    <row r="17" spans="1:7" s="8" customFormat="1" ht="30" customHeight="1">
      <c r="A17" s="206" t="s">
        <v>372</v>
      </c>
      <c r="B17" s="47"/>
      <c r="C17" s="59"/>
      <c r="D17" s="48"/>
      <c r="E17" s="59">
        <v>22.4</v>
      </c>
      <c r="F17" s="48"/>
      <c r="G17" s="48"/>
    </row>
    <row r="18" spans="1:7" s="8" customFormat="1" ht="30" customHeight="1">
      <c r="A18" s="46" t="s">
        <v>361</v>
      </c>
      <c r="B18" s="47">
        <v>4060</v>
      </c>
      <c r="C18" s="59">
        <f>SUM(C19)</f>
        <v>0</v>
      </c>
      <c r="D18" s="59">
        <f t="shared" ref="D18:E18" si="3">SUM(D19)</f>
        <v>0</v>
      </c>
      <c r="E18" s="59">
        <f t="shared" si="3"/>
        <v>375.9</v>
      </c>
      <c r="F18" s="49">
        <f>E18-D18</f>
        <v>375.9</v>
      </c>
      <c r="G18" s="48"/>
    </row>
    <row r="19" spans="1:7" s="8" customFormat="1" ht="30" customHeight="1">
      <c r="A19" s="209" t="s">
        <v>363</v>
      </c>
      <c r="B19" s="207"/>
      <c r="C19" s="170"/>
      <c r="D19" s="209"/>
      <c r="E19" s="209">
        <v>375.9</v>
      </c>
      <c r="F19" s="48">
        <f>E19-D19</f>
        <v>375.9</v>
      </c>
      <c r="G19" s="48"/>
    </row>
    <row r="20" spans="1:7">
      <c r="A20" s="36"/>
      <c r="B20" s="4"/>
      <c r="C20" s="37"/>
      <c r="D20" s="38"/>
      <c r="E20" s="38"/>
      <c r="F20" s="38"/>
      <c r="G20" s="38"/>
    </row>
    <row r="21" spans="1:7" ht="26.25" customHeight="1">
      <c r="A21" s="225" t="s">
        <v>288</v>
      </c>
      <c r="B21" s="2"/>
      <c r="C21" s="311"/>
      <c r="D21" s="311"/>
      <c r="E21" s="43"/>
      <c r="F21" s="39"/>
      <c r="G21" s="226" t="s">
        <v>134</v>
      </c>
    </row>
    <row r="22" spans="1:7">
      <c r="A22" s="4" t="s">
        <v>67</v>
      </c>
      <c r="B22" s="3"/>
      <c r="C22" s="312" t="s">
        <v>74</v>
      </c>
      <c r="D22" s="312"/>
      <c r="E22" s="44"/>
      <c r="F22" s="3"/>
      <c r="G22" s="4" t="s">
        <v>194</v>
      </c>
    </row>
    <row r="23" spans="1:7">
      <c r="A23" s="36"/>
      <c r="B23" s="4"/>
      <c r="C23" s="37"/>
      <c r="D23" s="38"/>
      <c r="E23" s="38"/>
      <c r="F23" s="38"/>
      <c r="G23" s="38"/>
    </row>
    <row r="24" spans="1:7">
      <c r="A24" s="36"/>
      <c r="B24" s="4"/>
      <c r="C24" s="37"/>
      <c r="D24" s="38"/>
      <c r="E24" s="38"/>
      <c r="F24" s="38"/>
      <c r="G24" s="38"/>
    </row>
    <row r="25" spans="1:7">
      <c r="A25" s="36"/>
      <c r="B25" s="4"/>
      <c r="C25" s="37"/>
      <c r="D25" s="38"/>
      <c r="E25" s="38"/>
      <c r="F25" s="38"/>
      <c r="G25" s="38"/>
    </row>
    <row r="26" spans="1:7">
      <c r="A26" s="36"/>
      <c r="B26" s="4"/>
      <c r="C26" s="37"/>
      <c r="D26" s="38"/>
      <c r="E26" s="38"/>
      <c r="F26" s="38"/>
      <c r="G26" s="38"/>
    </row>
    <row r="27" spans="1:7">
      <c r="A27" s="36"/>
      <c r="B27" s="4"/>
      <c r="C27" s="37"/>
      <c r="D27" s="38"/>
      <c r="E27" s="38"/>
      <c r="F27" s="38"/>
      <c r="G27" s="38"/>
    </row>
    <row r="28" spans="1:7">
      <c r="A28" s="36"/>
      <c r="B28" s="4"/>
      <c r="C28" s="37"/>
      <c r="D28" s="38"/>
      <c r="E28" s="38"/>
      <c r="F28" s="38"/>
      <c r="G28" s="38"/>
    </row>
    <row r="29" spans="1:7">
      <c r="A29" s="36"/>
      <c r="B29" s="4"/>
      <c r="C29" s="37"/>
      <c r="D29" s="38"/>
      <c r="E29" s="38"/>
      <c r="F29" s="38"/>
      <c r="G29" s="38"/>
    </row>
    <row r="30" spans="1:7">
      <c r="A30" s="36"/>
      <c r="B30" s="4"/>
      <c r="C30" s="37"/>
      <c r="D30" s="38"/>
      <c r="E30" s="38"/>
      <c r="F30" s="38"/>
      <c r="G30" s="38"/>
    </row>
    <row r="31" spans="1:7">
      <c r="A31" s="36"/>
      <c r="B31" s="4"/>
      <c r="C31" s="37"/>
      <c r="D31" s="38"/>
      <c r="E31" s="38"/>
      <c r="F31" s="38"/>
      <c r="G31" s="38"/>
    </row>
    <row r="32" spans="1:7">
      <c r="A32" s="36"/>
      <c r="B32" s="4"/>
      <c r="C32" s="37"/>
      <c r="D32" s="38"/>
      <c r="E32" s="38"/>
      <c r="F32" s="38"/>
      <c r="G32" s="38"/>
    </row>
    <row r="33" spans="1:7">
      <c r="A33" s="36"/>
      <c r="B33" s="4"/>
      <c r="C33" s="37"/>
      <c r="D33" s="38"/>
      <c r="E33" s="38"/>
      <c r="F33" s="38"/>
      <c r="G33" s="38"/>
    </row>
    <row r="34" spans="1:7">
      <c r="A34" s="36"/>
      <c r="B34" s="4"/>
      <c r="C34" s="37"/>
      <c r="D34" s="38"/>
      <c r="E34" s="38"/>
      <c r="F34" s="38"/>
      <c r="G34" s="38"/>
    </row>
    <row r="35" spans="1:7">
      <c r="A35" s="36"/>
      <c r="B35" s="4"/>
      <c r="C35" s="37"/>
      <c r="D35" s="38"/>
      <c r="E35" s="38"/>
      <c r="F35" s="38"/>
      <c r="G35" s="38"/>
    </row>
    <row r="36" spans="1:7">
      <c r="A36" s="36"/>
      <c r="B36" s="4"/>
      <c r="C36" s="37"/>
      <c r="D36" s="38"/>
      <c r="E36" s="38"/>
      <c r="F36" s="38"/>
      <c r="G36" s="38"/>
    </row>
    <row r="37" spans="1:7">
      <c r="A37" s="36"/>
      <c r="B37" s="4"/>
      <c r="C37" s="37"/>
      <c r="D37" s="38"/>
      <c r="E37" s="38"/>
      <c r="F37" s="38"/>
      <c r="G37" s="38"/>
    </row>
    <row r="38" spans="1:7">
      <c r="A38" s="36"/>
      <c r="B38" s="4"/>
      <c r="C38" s="37"/>
      <c r="D38" s="38"/>
      <c r="E38" s="38"/>
      <c r="F38" s="38"/>
      <c r="G38" s="38"/>
    </row>
    <row r="39" spans="1:7">
      <c r="A39" s="36"/>
      <c r="B39" s="4"/>
      <c r="C39" s="37"/>
      <c r="D39" s="38"/>
      <c r="E39" s="38"/>
      <c r="F39" s="38"/>
      <c r="G39" s="38"/>
    </row>
    <row r="40" spans="1:7">
      <c r="A40" s="36"/>
      <c r="B40" s="4"/>
      <c r="C40" s="37"/>
      <c r="D40" s="38"/>
      <c r="E40" s="38"/>
      <c r="F40" s="38"/>
      <c r="G40" s="38"/>
    </row>
    <row r="41" spans="1:7">
      <c r="A41" s="36"/>
      <c r="B41" s="4"/>
      <c r="C41" s="37"/>
      <c r="D41" s="38"/>
      <c r="E41" s="38"/>
      <c r="F41" s="38"/>
      <c r="G41" s="38"/>
    </row>
    <row r="42" spans="1:7">
      <c r="A42" s="36"/>
      <c r="B42" s="4"/>
      <c r="C42" s="37"/>
      <c r="D42" s="38"/>
      <c r="E42" s="38"/>
      <c r="F42" s="38"/>
      <c r="G42" s="38"/>
    </row>
    <row r="43" spans="1:7">
      <c r="A43" s="36"/>
      <c r="B43" s="4"/>
      <c r="C43" s="37"/>
      <c r="D43" s="38"/>
      <c r="E43" s="38"/>
      <c r="F43" s="38"/>
      <c r="G43" s="38"/>
    </row>
    <row r="44" spans="1:7">
      <c r="A44" s="36"/>
      <c r="B44" s="4"/>
      <c r="C44" s="37"/>
      <c r="D44" s="38"/>
      <c r="E44" s="38"/>
      <c r="F44" s="38"/>
      <c r="G44" s="38"/>
    </row>
    <row r="45" spans="1:7">
      <c r="A45" s="36"/>
      <c r="B45" s="4"/>
      <c r="C45" s="37"/>
      <c r="D45" s="38"/>
      <c r="E45" s="38"/>
      <c r="F45" s="38"/>
      <c r="G45" s="38"/>
    </row>
    <row r="46" spans="1:7">
      <c r="A46" s="36"/>
      <c r="B46" s="4"/>
      <c r="C46" s="37"/>
      <c r="D46" s="38"/>
      <c r="E46" s="38"/>
      <c r="F46" s="38"/>
      <c r="G46" s="38"/>
    </row>
    <row r="47" spans="1:7">
      <c r="A47" s="36"/>
      <c r="B47" s="4"/>
      <c r="C47" s="37"/>
      <c r="D47" s="38"/>
      <c r="E47" s="38"/>
      <c r="F47" s="38"/>
      <c r="G47" s="38"/>
    </row>
    <row r="48" spans="1:7">
      <c r="A48" s="36"/>
      <c r="B48" s="4"/>
      <c r="C48" s="37"/>
      <c r="D48" s="38"/>
      <c r="E48" s="38"/>
      <c r="F48" s="38"/>
      <c r="G48" s="38"/>
    </row>
    <row r="49" spans="1:7">
      <c r="A49" s="36"/>
      <c r="B49" s="4"/>
      <c r="C49" s="37"/>
      <c r="D49" s="38"/>
      <c r="E49" s="38"/>
      <c r="F49" s="38"/>
      <c r="G49" s="38"/>
    </row>
    <row r="50" spans="1:7">
      <c r="A50" s="36"/>
      <c r="B50" s="4"/>
      <c r="C50" s="37"/>
      <c r="D50" s="38"/>
      <c r="E50" s="38"/>
      <c r="F50" s="38"/>
      <c r="G50" s="38"/>
    </row>
    <row r="51" spans="1:7">
      <c r="A51" s="36"/>
      <c r="B51" s="4"/>
      <c r="C51" s="37"/>
      <c r="D51" s="38"/>
      <c r="E51" s="38"/>
      <c r="F51" s="38"/>
      <c r="G51" s="38"/>
    </row>
    <row r="52" spans="1:7">
      <c r="A52" s="36"/>
      <c r="B52" s="4"/>
      <c r="C52" s="37"/>
      <c r="D52" s="38"/>
      <c r="E52" s="38"/>
      <c r="F52" s="38"/>
      <c r="G52" s="38"/>
    </row>
    <row r="53" spans="1:7">
      <c r="A53" s="36"/>
      <c r="B53" s="4"/>
      <c r="C53" s="37"/>
      <c r="D53" s="38"/>
      <c r="E53" s="38"/>
      <c r="F53" s="38"/>
      <c r="G53" s="38"/>
    </row>
    <row r="54" spans="1:7">
      <c r="A54" s="36"/>
      <c r="C54" s="7"/>
      <c r="D54" s="40"/>
      <c r="E54" s="40"/>
      <c r="F54" s="40"/>
      <c r="G54" s="40"/>
    </row>
    <row r="55" spans="1:7">
      <c r="A55" s="41"/>
      <c r="C55" s="7"/>
      <c r="D55" s="40"/>
      <c r="E55" s="40"/>
      <c r="F55" s="40"/>
      <c r="G55" s="40"/>
    </row>
    <row r="56" spans="1:7">
      <c r="A56" s="41"/>
      <c r="C56" s="7"/>
      <c r="D56" s="40"/>
      <c r="E56" s="40"/>
      <c r="F56" s="40"/>
      <c r="G56" s="40"/>
    </row>
    <row r="57" spans="1:7">
      <c r="A57" s="41"/>
      <c r="C57" s="7"/>
      <c r="D57" s="40"/>
      <c r="E57" s="40"/>
      <c r="F57" s="40"/>
      <c r="G57" s="40"/>
    </row>
    <row r="58" spans="1:7">
      <c r="A58" s="41"/>
      <c r="C58" s="7"/>
      <c r="D58" s="40"/>
      <c r="E58" s="40"/>
      <c r="F58" s="40"/>
      <c r="G58" s="40"/>
    </row>
    <row r="59" spans="1:7">
      <c r="A59" s="41"/>
      <c r="C59" s="7"/>
      <c r="D59" s="40"/>
      <c r="E59" s="40"/>
      <c r="F59" s="40"/>
      <c r="G59" s="40"/>
    </row>
    <row r="60" spans="1:7">
      <c r="A60" s="41"/>
      <c r="C60" s="7"/>
      <c r="D60" s="40"/>
      <c r="E60" s="40"/>
      <c r="F60" s="40"/>
      <c r="G60" s="40"/>
    </row>
    <row r="61" spans="1:7">
      <c r="A61" s="41"/>
      <c r="C61" s="7"/>
      <c r="D61" s="40"/>
      <c r="E61" s="40"/>
      <c r="F61" s="40"/>
      <c r="G61" s="40"/>
    </row>
    <row r="62" spans="1:7">
      <c r="A62" s="41"/>
      <c r="C62" s="7"/>
      <c r="D62" s="40"/>
      <c r="E62" s="40"/>
      <c r="F62" s="40"/>
      <c r="G62" s="40"/>
    </row>
    <row r="63" spans="1:7">
      <c r="A63" s="41"/>
      <c r="C63" s="7"/>
      <c r="D63" s="40"/>
      <c r="E63" s="40"/>
      <c r="F63" s="40"/>
      <c r="G63" s="40"/>
    </row>
    <row r="64" spans="1:7">
      <c r="A64" s="41"/>
      <c r="C64" s="7"/>
      <c r="D64" s="40"/>
      <c r="E64" s="40"/>
      <c r="F64" s="40"/>
      <c r="G64" s="40"/>
    </row>
    <row r="65" spans="1:7">
      <c r="A65" s="41"/>
      <c r="C65" s="7"/>
      <c r="D65" s="40"/>
      <c r="E65" s="40"/>
      <c r="F65" s="40"/>
      <c r="G65" s="40"/>
    </row>
    <row r="66" spans="1:7">
      <c r="A66" s="41"/>
      <c r="C66" s="7"/>
      <c r="D66" s="40"/>
      <c r="E66" s="40"/>
      <c r="F66" s="40"/>
      <c r="G66" s="40"/>
    </row>
    <row r="67" spans="1:7">
      <c r="A67" s="41"/>
      <c r="C67" s="7"/>
      <c r="D67" s="40"/>
      <c r="E67" s="40"/>
      <c r="F67" s="40"/>
      <c r="G67" s="40"/>
    </row>
    <row r="68" spans="1:7">
      <c r="A68" s="41"/>
      <c r="C68" s="7"/>
      <c r="D68" s="40"/>
      <c r="E68" s="40"/>
      <c r="F68" s="40"/>
      <c r="G68" s="40"/>
    </row>
    <row r="69" spans="1:7">
      <c r="A69" s="41"/>
      <c r="C69" s="7"/>
      <c r="D69" s="40"/>
      <c r="E69" s="40"/>
      <c r="F69" s="40"/>
      <c r="G69" s="40"/>
    </row>
    <row r="70" spans="1:7">
      <c r="A70" s="41"/>
      <c r="C70" s="7"/>
      <c r="D70" s="40"/>
      <c r="E70" s="40"/>
      <c r="F70" s="40"/>
      <c r="G70" s="40"/>
    </row>
    <row r="71" spans="1:7">
      <c r="A71" s="41"/>
      <c r="C71" s="7"/>
      <c r="D71" s="40"/>
      <c r="E71" s="40"/>
      <c r="F71" s="40"/>
      <c r="G71" s="40"/>
    </row>
    <row r="72" spans="1:7">
      <c r="A72" s="41"/>
      <c r="C72" s="7"/>
      <c r="D72" s="40"/>
      <c r="E72" s="40"/>
      <c r="F72" s="40"/>
      <c r="G72" s="40"/>
    </row>
    <row r="73" spans="1:7">
      <c r="A73" s="41"/>
      <c r="C73" s="7"/>
      <c r="D73" s="40"/>
      <c r="E73" s="40"/>
      <c r="F73" s="40"/>
      <c r="G73" s="40"/>
    </row>
    <row r="74" spans="1:7">
      <c r="A74" s="41"/>
      <c r="C74" s="7"/>
      <c r="D74" s="40"/>
      <c r="E74" s="40"/>
      <c r="F74" s="40"/>
      <c r="G74" s="40"/>
    </row>
    <row r="75" spans="1:7">
      <c r="A75" s="41"/>
      <c r="C75" s="7"/>
      <c r="D75" s="40"/>
      <c r="E75" s="40"/>
      <c r="F75" s="40"/>
      <c r="G75" s="40"/>
    </row>
    <row r="76" spans="1:7">
      <c r="A76" s="41"/>
      <c r="C76" s="7"/>
      <c r="D76" s="40"/>
      <c r="E76" s="40"/>
      <c r="F76" s="40"/>
      <c r="G76" s="40"/>
    </row>
    <row r="77" spans="1:7">
      <c r="A77" s="41"/>
    </row>
    <row r="78" spans="1:7">
      <c r="A78" s="42"/>
    </row>
    <row r="79" spans="1:7">
      <c r="A79" s="42"/>
    </row>
    <row r="80" spans="1:7">
      <c r="A80" s="42"/>
    </row>
    <row r="81" spans="1:1">
      <c r="A81" s="42"/>
    </row>
    <row r="82" spans="1:1">
      <c r="A82" s="42"/>
    </row>
    <row r="83" spans="1:1">
      <c r="A83" s="42"/>
    </row>
    <row r="84" spans="1:1">
      <c r="A84" s="42"/>
    </row>
    <row r="85" spans="1:1">
      <c r="A85" s="42"/>
    </row>
    <row r="86" spans="1:1">
      <c r="A86" s="42"/>
    </row>
    <row r="87" spans="1:1">
      <c r="A87" s="42"/>
    </row>
    <row r="88" spans="1:1">
      <c r="A88" s="42"/>
    </row>
    <row r="89" spans="1:1">
      <c r="A89" s="42"/>
    </row>
    <row r="90" spans="1:1">
      <c r="A90" s="42"/>
    </row>
    <row r="91" spans="1:1">
      <c r="A91" s="42"/>
    </row>
    <row r="92" spans="1:1">
      <c r="A92" s="42"/>
    </row>
    <row r="93" spans="1:1">
      <c r="A93" s="42"/>
    </row>
    <row r="94" spans="1:1">
      <c r="A94" s="42"/>
    </row>
    <row r="95" spans="1:1">
      <c r="A95" s="42"/>
    </row>
    <row r="96" spans="1:1">
      <c r="A96" s="42"/>
    </row>
    <row r="97" spans="1:1">
      <c r="A97" s="42"/>
    </row>
    <row r="98" spans="1:1">
      <c r="A98" s="42"/>
    </row>
    <row r="99" spans="1:1">
      <c r="A99" s="42"/>
    </row>
    <row r="100" spans="1:1">
      <c r="A100" s="42"/>
    </row>
    <row r="101" spans="1:1">
      <c r="A101" s="42"/>
    </row>
    <row r="102" spans="1:1">
      <c r="A102" s="42"/>
    </row>
    <row r="103" spans="1:1">
      <c r="A103" s="42"/>
    </row>
    <row r="104" spans="1:1">
      <c r="A104" s="42"/>
    </row>
    <row r="105" spans="1:1">
      <c r="A105" s="42"/>
    </row>
    <row r="106" spans="1:1">
      <c r="A106" s="42"/>
    </row>
    <row r="107" spans="1:1">
      <c r="A107" s="42"/>
    </row>
    <row r="108" spans="1:1">
      <c r="A108" s="42"/>
    </row>
    <row r="109" spans="1:1">
      <c r="A109" s="42"/>
    </row>
    <row r="110" spans="1:1">
      <c r="A110" s="42"/>
    </row>
    <row r="111" spans="1:1">
      <c r="A111" s="42"/>
    </row>
    <row r="112" spans="1:1">
      <c r="A112" s="42"/>
    </row>
    <row r="113" spans="1:1">
      <c r="A113" s="42"/>
    </row>
    <row r="114" spans="1:1">
      <c r="A114" s="42"/>
    </row>
    <row r="115" spans="1:1">
      <c r="A115" s="42"/>
    </row>
    <row r="116" spans="1:1">
      <c r="A116" s="42"/>
    </row>
    <row r="117" spans="1:1">
      <c r="A117" s="42"/>
    </row>
    <row r="118" spans="1:1">
      <c r="A118" s="42"/>
    </row>
    <row r="119" spans="1:1">
      <c r="A119" s="42"/>
    </row>
    <row r="120" spans="1:1">
      <c r="A120" s="42"/>
    </row>
    <row r="121" spans="1:1">
      <c r="A121" s="42"/>
    </row>
    <row r="122" spans="1:1">
      <c r="A122" s="42"/>
    </row>
    <row r="123" spans="1:1">
      <c r="A123" s="42"/>
    </row>
    <row r="124" spans="1:1">
      <c r="A124" s="42"/>
    </row>
    <row r="125" spans="1:1">
      <c r="A125" s="42"/>
    </row>
    <row r="126" spans="1:1">
      <c r="A126" s="42"/>
    </row>
    <row r="127" spans="1:1">
      <c r="A127" s="42"/>
    </row>
    <row r="128" spans="1:1">
      <c r="A128" s="42"/>
    </row>
    <row r="129" spans="1:1">
      <c r="A129" s="42"/>
    </row>
    <row r="130" spans="1:1">
      <c r="A130" s="42"/>
    </row>
    <row r="131" spans="1:1">
      <c r="A131" s="42"/>
    </row>
    <row r="132" spans="1:1">
      <c r="A132" s="42"/>
    </row>
    <row r="133" spans="1:1">
      <c r="A133" s="42"/>
    </row>
    <row r="134" spans="1:1">
      <c r="A134" s="42"/>
    </row>
    <row r="135" spans="1:1">
      <c r="A135" s="42"/>
    </row>
    <row r="136" spans="1:1">
      <c r="A136" s="42"/>
    </row>
    <row r="137" spans="1:1">
      <c r="A137" s="42"/>
    </row>
    <row r="138" spans="1:1">
      <c r="A138" s="42"/>
    </row>
    <row r="139" spans="1:1">
      <c r="A139" s="42"/>
    </row>
    <row r="140" spans="1:1">
      <c r="A140" s="42"/>
    </row>
    <row r="141" spans="1:1">
      <c r="A141" s="42"/>
    </row>
    <row r="142" spans="1:1">
      <c r="A142" s="42"/>
    </row>
    <row r="143" spans="1:1">
      <c r="A143" s="42"/>
    </row>
    <row r="144" spans="1:1">
      <c r="A144" s="42"/>
    </row>
    <row r="145" spans="1:1">
      <c r="A145" s="42"/>
    </row>
    <row r="146" spans="1:1">
      <c r="A146" s="42"/>
    </row>
    <row r="147" spans="1:1">
      <c r="A147" s="42"/>
    </row>
    <row r="148" spans="1:1">
      <c r="A148" s="42"/>
    </row>
    <row r="149" spans="1:1">
      <c r="A149" s="42"/>
    </row>
    <row r="150" spans="1:1">
      <c r="A150" s="42"/>
    </row>
    <row r="151" spans="1:1">
      <c r="A151" s="42"/>
    </row>
    <row r="152" spans="1:1">
      <c r="A152" s="42"/>
    </row>
    <row r="153" spans="1:1">
      <c r="A153" s="42"/>
    </row>
    <row r="154" spans="1:1">
      <c r="A154" s="42"/>
    </row>
    <row r="155" spans="1:1">
      <c r="A155" s="42"/>
    </row>
    <row r="156" spans="1:1">
      <c r="A156" s="42"/>
    </row>
    <row r="157" spans="1:1">
      <c r="A157" s="42"/>
    </row>
    <row r="158" spans="1:1">
      <c r="A158" s="42"/>
    </row>
    <row r="159" spans="1:1">
      <c r="A159" s="42"/>
    </row>
    <row r="160" spans="1:1">
      <c r="A160" s="42"/>
    </row>
    <row r="161" spans="1:1">
      <c r="A161" s="42"/>
    </row>
    <row r="162" spans="1:1">
      <c r="A162" s="42"/>
    </row>
    <row r="163" spans="1:1">
      <c r="A163" s="42"/>
    </row>
    <row r="164" spans="1:1">
      <c r="A164" s="42"/>
    </row>
    <row r="165" spans="1:1">
      <c r="A165" s="42"/>
    </row>
    <row r="166" spans="1:1">
      <c r="A166" s="42"/>
    </row>
    <row r="167" spans="1:1">
      <c r="A167" s="42"/>
    </row>
    <row r="168" spans="1:1">
      <c r="A168" s="42"/>
    </row>
    <row r="169" spans="1:1">
      <c r="A169" s="42"/>
    </row>
    <row r="170" spans="1:1">
      <c r="A170" s="42"/>
    </row>
    <row r="171" spans="1:1">
      <c r="A171" s="42"/>
    </row>
    <row r="172" spans="1:1">
      <c r="A172" s="42"/>
    </row>
    <row r="173" spans="1:1">
      <c r="A173" s="42"/>
    </row>
    <row r="174" spans="1:1">
      <c r="A174" s="42"/>
    </row>
    <row r="175" spans="1:1">
      <c r="A175" s="42"/>
    </row>
    <row r="176" spans="1:1">
      <c r="A176" s="42"/>
    </row>
    <row r="177" spans="1:1">
      <c r="A177" s="42"/>
    </row>
    <row r="178" spans="1:1">
      <c r="A178" s="42"/>
    </row>
    <row r="179" spans="1:1">
      <c r="A179" s="42"/>
    </row>
    <row r="180" spans="1:1">
      <c r="A180" s="42"/>
    </row>
    <row r="181" spans="1:1">
      <c r="A181" s="42"/>
    </row>
    <row r="182" spans="1:1">
      <c r="A182" s="42"/>
    </row>
    <row r="183" spans="1:1">
      <c r="A183" s="42"/>
    </row>
    <row r="184" spans="1:1">
      <c r="A184" s="42"/>
    </row>
    <row r="185" spans="1:1">
      <c r="A185" s="42"/>
    </row>
    <row r="186" spans="1:1">
      <c r="A186" s="42"/>
    </row>
    <row r="187" spans="1:1">
      <c r="A187" s="42"/>
    </row>
    <row r="188" spans="1:1">
      <c r="A188" s="42"/>
    </row>
    <row r="189" spans="1:1">
      <c r="A189" s="42"/>
    </row>
    <row r="190" spans="1:1">
      <c r="A190" s="42"/>
    </row>
    <row r="191" spans="1:1">
      <c r="A191" s="42"/>
    </row>
    <row r="192" spans="1:1">
      <c r="A192" s="42"/>
    </row>
    <row r="193" spans="1:1">
      <c r="A193" s="42"/>
    </row>
    <row r="194" spans="1:1">
      <c r="A194" s="42"/>
    </row>
    <row r="195" spans="1:1">
      <c r="A195" s="42"/>
    </row>
    <row r="196" spans="1:1">
      <c r="A196" s="42"/>
    </row>
    <row r="197" spans="1:1">
      <c r="A197" s="42"/>
    </row>
    <row r="198" spans="1:1">
      <c r="A198" s="42"/>
    </row>
    <row r="199" spans="1:1">
      <c r="A199" s="42"/>
    </row>
    <row r="200" spans="1:1">
      <c r="A200" s="42"/>
    </row>
    <row r="201" spans="1:1">
      <c r="A201" s="42"/>
    </row>
    <row r="202" spans="1:1">
      <c r="A202" s="42"/>
    </row>
    <row r="203" spans="1:1">
      <c r="A203" s="42"/>
    </row>
    <row r="204" spans="1:1">
      <c r="A204" s="42"/>
    </row>
    <row r="205" spans="1:1">
      <c r="A205" s="42"/>
    </row>
    <row r="206" spans="1:1">
      <c r="A206" s="42"/>
    </row>
    <row r="207" spans="1:1">
      <c r="A207" s="42"/>
    </row>
    <row r="208" spans="1:1">
      <c r="A208" s="42"/>
    </row>
    <row r="209" spans="1:1">
      <c r="A209" s="42"/>
    </row>
    <row r="210" spans="1:1">
      <c r="A210" s="42"/>
    </row>
    <row r="211" spans="1:1">
      <c r="A211" s="42"/>
    </row>
    <row r="212" spans="1:1">
      <c r="A212" s="42"/>
    </row>
    <row r="213" spans="1:1">
      <c r="A213" s="42"/>
    </row>
    <row r="214" spans="1:1">
      <c r="A214" s="42"/>
    </row>
    <row r="215" spans="1:1">
      <c r="A215" s="42"/>
    </row>
    <row r="216" spans="1:1">
      <c r="A216" s="42"/>
    </row>
    <row r="217" spans="1:1">
      <c r="A217" s="42"/>
    </row>
    <row r="218" spans="1:1">
      <c r="A218" s="42"/>
    </row>
    <row r="219" spans="1:1">
      <c r="A219" s="42"/>
    </row>
    <row r="220" spans="1:1">
      <c r="A220" s="42"/>
    </row>
    <row r="221" spans="1:1">
      <c r="A221" s="42"/>
    </row>
    <row r="222" spans="1:1">
      <c r="A222" s="42"/>
    </row>
    <row r="223" spans="1:1">
      <c r="A223" s="42"/>
    </row>
    <row r="224" spans="1:1">
      <c r="A224" s="42"/>
    </row>
    <row r="225" spans="1:1">
      <c r="A225" s="42"/>
    </row>
    <row r="226" spans="1:1">
      <c r="A226" s="42"/>
    </row>
    <row r="227" spans="1:1">
      <c r="A227" s="42"/>
    </row>
    <row r="228" spans="1:1">
      <c r="A228" s="42"/>
    </row>
    <row r="229" spans="1:1">
      <c r="A229" s="42"/>
    </row>
    <row r="230" spans="1:1">
      <c r="A230" s="42"/>
    </row>
    <row r="231" spans="1:1">
      <c r="A231" s="42"/>
    </row>
    <row r="232" spans="1:1">
      <c r="A232" s="42"/>
    </row>
    <row r="233" spans="1:1">
      <c r="A233" s="42"/>
    </row>
    <row r="234" spans="1:1">
      <c r="A234" s="42"/>
    </row>
    <row r="235" spans="1:1">
      <c r="A235" s="42"/>
    </row>
    <row r="236" spans="1:1">
      <c r="A236" s="42"/>
    </row>
    <row r="237" spans="1:1">
      <c r="A237" s="42"/>
    </row>
    <row r="238" spans="1:1">
      <c r="A238" s="42"/>
    </row>
    <row r="239" spans="1:1">
      <c r="A239" s="42"/>
    </row>
    <row r="240" spans="1:1">
      <c r="A240" s="42"/>
    </row>
    <row r="241" spans="1:1">
      <c r="A241" s="42"/>
    </row>
    <row r="242" spans="1:1">
      <c r="A242" s="42"/>
    </row>
    <row r="243" spans="1:1">
      <c r="A243" s="42"/>
    </row>
    <row r="244" spans="1:1">
      <c r="A244" s="42"/>
    </row>
  </sheetData>
  <mergeCells count="10">
    <mergeCell ref="C21:D21"/>
    <mergeCell ref="C22:D22"/>
    <mergeCell ref="A2:G2"/>
    <mergeCell ref="A4:A5"/>
    <mergeCell ref="B4:B5"/>
    <mergeCell ref="C4:C5"/>
    <mergeCell ref="D4:D5"/>
    <mergeCell ref="E4:E5"/>
    <mergeCell ref="F4:F5"/>
    <mergeCell ref="G4:G5"/>
  </mergeCells>
  <phoneticPr fontId="3" type="noConversion"/>
  <pageMargins left="0.59055118110236227" right="0.59055118110236227" top="0.98425196850393704" bottom="0.39370078740157483" header="0.31496062992125984" footer="0.31496062992125984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Y36"/>
  <sheetViews>
    <sheetView view="pageBreakPreview" zoomScale="50" zoomScaleNormal="60" zoomScaleSheetLayoutView="50" workbookViewId="0">
      <selection activeCell="J12" sqref="J12"/>
    </sheetView>
  </sheetViews>
  <sheetFormatPr defaultRowHeight="20.25"/>
  <cols>
    <col min="1" max="1" width="8.28515625" style="20" customWidth="1"/>
    <col min="2" max="2" width="26.140625" style="20" customWidth="1"/>
    <col min="3" max="5" width="11.28515625" style="20" customWidth="1"/>
    <col min="6" max="6" width="4.42578125" style="20" customWidth="1"/>
    <col min="7" max="7" width="17.28515625" style="20" customWidth="1"/>
    <col min="8" max="8" width="18.7109375" style="20" customWidth="1"/>
    <col min="9" max="9" width="17.85546875" style="20" customWidth="1"/>
    <col min="10" max="10" width="17.5703125" style="20" customWidth="1"/>
    <col min="11" max="11" width="17.85546875" style="20" customWidth="1"/>
    <col min="12" max="12" width="17.28515625" style="20" customWidth="1"/>
    <col min="13" max="13" width="17.85546875" style="20" customWidth="1"/>
    <col min="14" max="14" width="16.7109375" style="20" customWidth="1"/>
    <col min="15" max="16" width="17.28515625" style="20" customWidth="1"/>
    <col min="17" max="17" width="16.42578125" style="20" customWidth="1"/>
    <col min="18" max="18" width="15.85546875" style="20" customWidth="1"/>
    <col min="19" max="19" width="18.140625" style="20" customWidth="1"/>
    <col min="20" max="20" width="17.28515625" style="20" customWidth="1"/>
    <col min="21" max="21" width="17" style="20" customWidth="1"/>
    <col min="22" max="22" width="18.140625" style="20" customWidth="1"/>
    <col min="23" max="23" width="17.5703125" style="20" customWidth="1"/>
    <col min="24" max="24" width="12" style="20" customWidth="1"/>
    <col min="25" max="16384" width="9.140625" style="20"/>
  </cols>
  <sheetData>
    <row r="1" spans="1: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21"/>
      <c r="N1" s="21"/>
      <c r="O1" s="21"/>
      <c r="P1" s="11"/>
      <c r="Q1" s="11"/>
      <c r="R1" s="11"/>
      <c r="S1" s="11"/>
      <c r="T1" s="11"/>
      <c r="U1" s="11"/>
      <c r="V1" s="11"/>
      <c r="W1" s="21"/>
    </row>
    <row r="2" spans="1:25" s="23" customFormat="1" ht="38.25" customHeight="1">
      <c r="A2" s="22"/>
      <c r="B2" s="22"/>
      <c r="C2" s="22"/>
      <c r="D2" s="22"/>
      <c r="E2" s="22"/>
      <c r="F2" s="350" t="s">
        <v>133</v>
      </c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22"/>
      <c r="S2" s="22"/>
      <c r="T2" s="22"/>
      <c r="U2" s="22"/>
      <c r="V2" s="22"/>
      <c r="W2" s="22"/>
    </row>
    <row r="3" spans="1:25">
      <c r="A3" s="13"/>
      <c r="B3" s="13"/>
      <c r="C3" s="13"/>
      <c r="D3" s="13"/>
      <c r="E3" s="13"/>
      <c r="F3" s="13"/>
      <c r="G3" s="12"/>
      <c r="H3" s="12"/>
      <c r="I3" s="12"/>
      <c r="J3" s="12"/>
      <c r="K3" s="12"/>
      <c r="L3" s="12"/>
      <c r="M3" s="12"/>
      <c r="N3" s="12"/>
      <c r="O3" s="12"/>
      <c r="P3" s="11"/>
      <c r="Q3" s="11"/>
      <c r="R3" s="11"/>
      <c r="S3" s="11"/>
      <c r="T3" s="11"/>
      <c r="U3" s="11"/>
      <c r="V3" s="11"/>
      <c r="W3" s="21" t="s">
        <v>58</v>
      </c>
    </row>
    <row r="4" spans="1:25" ht="73.5" customHeight="1">
      <c r="A4" s="342" t="s">
        <v>6</v>
      </c>
      <c r="B4" s="351" t="s">
        <v>19</v>
      </c>
      <c r="C4" s="352"/>
      <c r="D4" s="352"/>
      <c r="E4" s="352"/>
      <c r="F4" s="353"/>
      <c r="G4" s="347" t="s">
        <v>7</v>
      </c>
      <c r="H4" s="348"/>
      <c r="I4" s="349"/>
      <c r="J4" s="347" t="s">
        <v>360</v>
      </c>
      <c r="K4" s="348"/>
      <c r="L4" s="349"/>
      <c r="M4" s="347" t="s">
        <v>373</v>
      </c>
      <c r="N4" s="348"/>
      <c r="O4" s="349"/>
      <c r="P4" s="347" t="s">
        <v>374</v>
      </c>
      <c r="Q4" s="348"/>
      <c r="R4" s="349"/>
      <c r="S4" s="347" t="s">
        <v>8</v>
      </c>
      <c r="T4" s="348"/>
      <c r="U4" s="348"/>
      <c r="V4" s="348"/>
      <c r="W4" s="349"/>
    </row>
    <row r="5" spans="1:25" ht="84.75" customHeight="1">
      <c r="A5" s="343"/>
      <c r="B5" s="354"/>
      <c r="C5" s="355"/>
      <c r="D5" s="355"/>
      <c r="E5" s="355"/>
      <c r="F5" s="356"/>
      <c r="G5" s="230" t="s">
        <v>357</v>
      </c>
      <c r="H5" s="231" t="s">
        <v>355</v>
      </c>
      <c r="I5" s="231" t="s">
        <v>356</v>
      </c>
      <c r="J5" s="230" t="s">
        <v>357</v>
      </c>
      <c r="K5" s="231" t="s">
        <v>355</v>
      </c>
      <c r="L5" s="231" t="s">
        <v>356</v>
      </c>
      <c r="M5" s="230" t="s">
        <v>357</v>
      </c>
      <c r="N5" s="231" t="s">
        <v>355</v>
      </c>
      <c r="O5" s="231" t="s">
        <v>356</v>
      </c>
      <c r="P5" s="230" t="s">
        <v>357</v>
      </c>
      <c r="Q5" s="231" t="s">
        <v>355</v>
      </c>
      <c r="R5" s="231" t="s">
        <v>356</v>
      </c>
      <c r="S5" s="230" t="s">
        <v>357</v>
      </c>
      <c r="T5" s="231" t="s">
        <v>355</v>
      </c>
      <c r="U5" s="231" t="s">
        <v>356</v>
      </c>
      <c r="V5" s="232" t="s">
        <v>192</v>
      </c>
      <c r="W5" s="233" t="s">
        <v>193</v>
      </c>
    </row>
    <row r="6" spans="1:25" ht="30" customHeight="1">
      <c r="A6" s="19">
        <v>1</v>
      </c>
      <c r="B6" s="342">
        <v>2</v>
      </c>
      <c r="C6" s="342"/>
      <c r="D6" s="342"/>
      <c r="E6" s="342"/>
      <c r="F6" s="342"/>
      <c r="G6" s="55">
        <v>3</v>
      </c>
      <c r="H6" s="75">
        <v>4</v>
      </c>
      <c r="I6" s="75">
        <v>5</v>
      </c>
      <c r="J6" s="19">
        <v>6</v>
      </c>
      <c r="K6" s="19">
        <v>7</v>
      </c>
      <c r="L6" s="19">
        <v>8</v>
      </c>
      <c r="M6" s="19">
        <v>9</v>
      </c>
      <c r="N6" s="19">
        <v>10</v>
      </c>
      <c r="O6" s="19">
        <v>11</v>
      </c>
      <c r="P6" s="18">
        <v>12</v>
      </c>
      <c r="Q6" s="18">
        <v>13</v>
      </c>
      <c r="R6" s="18">
        <v>14</v>
      </c>
      <c r="S6" s="18">
        <v>15</v>
      </c>
      <c r="T6" s="18">
        <v>16</v>
      </c>
      <c r="U6" s="18">
        <v>17</v>
      </c>
      <c r="V6" s="210">
        <v>18</v>
      </c>
      <c r="W6" s="34">
        <v>19</v>
      </c>
    </row>
    <row r="7" spans="1:25" ht="48" customHeight="1">
      <c r="A7" s="50" t="s">
        <v>95</v>
      </c>
      <c r="B7" s="333" t="s">
        <v>108</v>
      </c>
      <c r="C7" s="334"/>
      <c r="D7" s="334"/>
      <c r="E7" s="334"/>
      <c r="F7" s="335"/>
      <c r="G7" s="57">
        <f>SUM(G8:G16)</f>
        <v>0</v>
      </c>
      <c r="H7" s="57">
        <f t="shared" ref="H7:R7" si="0">SUM(H8:H16)</f>
        <v>0</v>
      </c>
      <c r="I7" s="57">
        <f t="shared" si="0"/>
        <v>0</v>
      </c>
      <c r="J7" s="57">
        <f t="shared" si="0"/>
        <v>0</v>
      </c>
      <c r="K7" s="57">
        <f t="shared" si="0"/>
        <v>3000</v>
      </c>
      <c r="L7" s="57">
        <f t="shared" si="0"/>
        <v>3000</v>
      </c>
      <c r="M7" s="57">
        <f t="shared" si="0"/>
        <v>0</v>
      </c>
      <c r="N7" s="57">
        <f t="shared" si="0"/>
        <v>0</v>
      </c>
      <c r="O7" s="57">
        <f t="shared" si="0"/>
        <v>2339.4</v>
      </c>
      <c r="P7" s="57">
        <f t="shared" si="0"/>
        <v>0</v>
      </c>
      <c r="Q7" s="57">
        <f t="shared" si="0"/>
        <v>0</v>
      </c>
      <c r="R7" s="57">
        <f t="shared" si="0"/>
        <v>63.199999999999996</v>
      </c>
      <c r="S7" s="57">
        <f>SUM(G7,J7,M7,P7)</f>
        <v>0</v>
      </c>
      <c r="T7" s="57">
        <f t="shared" ref="T7:U19" si="1">SUM(H7,K7,N7,Q7)</f>
        <v>3000</v>
      </c>
      <c r="U7" s="57">
        <f t="shared" si="1"/>
        <v>5402.5999999999995</v>
      </c>
      <c r="V7" s="57">
        <f>U7-T7</f>
        <v>2402.5999999999995</v>
      </c>
      <c r="W7" s="57">
        <f>U7/T7*100</f>
        <v>180.08666666666664</v>
      </c>
      <c r="X7" s="69"/>
      <c r="Y7" s="20" t="s">
        <v>364</v>
      </c>
    </row>
    <row r="8" spans="1:25" ht="39.950000000000003" customHeight="1">
      <c r="A8" s="19"/>
      <c r="B8" s="344" t="s">
        <v>338</v>
      </c>
      <c r="C8" s="345"/>
      <c r="D8" s="345"/>
      <c r="E8" s="345"/>
      <c r="F8" s="346"/>
      <c r="G8" s="57"/>
      <c r="H8" s="57"/>
      <c r="I8" s="57"/>
      <c r="J8" s="57"/>
      <c r="K8" s="54">
        <v>2385</v>
      </c>
      <c r="L8" s="54">
        <v>2385</v>
      </c>
      <c r="M8" s="214"/>
      <c r="N8" s="208"/>
      <c r="O8" s="57"/>
      <c r="P8" s="215"/>
      <c r="Q8" s="208"/>
      <c r="R8" s="215"/>
      <c r="S8" s="57">
        <f t="shared" ref="S8:S19" si="2">SUM(G8,J8,M8,P8)</f>
        <v>0</v>
      </c>
      <c r="T8" s="54">
        <f t="shared" si="1"/>
        <v>2385</v>
      </c>
      <c r="U8" s="54">
        <f t="shared" si="1"/>
        <v>2385</v>
      </c>
      <c r="V8" s="54">
        <f t="shared" ref="V8:V19" si="3">U8-T8</f>
        <v>0</v>
      </c>
      <c r="W8" s="57">
        <f t="shared" ref="W8:W19" si="4">U8/T8*100</f>
        <v>100</v>
      </c>
      <c r="X8" s="69"/>
    </row>
    <row r="9" spans="1:25" ht="39.950000000000003" customHeight="1">
      <c r="A9" s="19"/>
      <c r="B9" s="344" t="s">
        <v>339</v>
      </c>
      <c r="C9" s="345"/>
      <c r="D9" s="345"/>
      <c r="E9" s="345"/>
      <c r="F9" s="346"/>
      <c r="G9" s="57"/>
      <c r="H9" s="57"/>
      <c r="I9" s="57"/>
      <c r="J9" s="57"/>
      <c r="K9" s="54">
        <v>237</v>
      </c>
      <c r="L9" s="54">
        <v>237</v>
      </c>
      <c r="M9" s="214"/>
      <c r="N9" s="208"/>
      <c r="O9" s="57"/>
      <c r="P9" s="215"/>
      <c r="Q9" s="208"/>
      <c r="R9" s="215"/>
      <c r="S9" s="57">
        <f t="shared" si="2"/>
        <v>0</v>
      </c>
      <c r="T9" s="54">
        <f t="shared" si="1"/>
        <v>237</v>
      </c>
      <c r="U9" s="54">
        <f t="shared" si="1"/>
        <v>237</v>
      </c>
      <c r="V9" s="54">
        <f t="shared" si="3"/>
        <v>0</v>
      </c>
      <c r="W9" s="57">
        <f t="shared" si="4"/>
        <v>100</v>
      </c>
      <c r="X9" s="69"/>
    </row>
    <row r="10" spans="1:25" ht="39.950000000000003" customHeight="1">
      <c r="A10" s="19"/>
      <c r="B10" s="339" t="s">
        <v>340</v>
      </c>
      <c r="C10" s="340"/>
      <c r="D10" s="340"/>
      <c r="E10" s="340"/>
      <c r="F10" s="341"/>
      <c r="G10" s="57"/>
      <c r="H10" s="57"/>
      <c r="I10" s="57"/>
      <c r="J10" s="57"/>
      <c r="K10" s="54">
        <v>378</v>
      </c>
      <c r="L10" s="54">
        <v>378</v>
      </c>
      <c r="M10" s="214"/>
      <c r="N10" s="208"/>
      <c r="O10" s="57"/>
      <c r="P10" s="215"/>
      <c r="Q10" s="208"/>
      <c r="R10" s="215"/>
      <c r="S10" s="57">
        <f t="shared" si="2"/>
        <v>0</v>
      </c>
      <c r="T10" s="54">
        <f t="shared" si="1"/>
        <v>378</v>
      </c>
      <c r="U10" s="54">
        <f t="shared" si="1"/>
        <v>378</v>
      </c>
      <c r="V10" s="54">
        <f t="shared" si="3"/>
        <v>0</v>
      </c>
      <c r="W10" s="57">
        <f t="shared" si="4"/>
        <v>100</v>
      </c>
      <c r="X10" s="69"/>
    </row>
    <row r="11" spans="1:25" ht="39.950000000000003" customHeight="1">
      <c r="A11" s="19"/>
      <c r="B11" s="329" t="s">
        <v>341</v>
      </c>
      <c r="C11" s="329"/>
      <c r="D11" s="329"/>
      <c r="E11" s="329"/>
      <c r="F11" s="329"/>
      <c r="G11" s="57"/>
      <c r="H11" s="57"/>
      <c r="I11" s="57"/>
      <c r="J11" s="57"/>
      <c r="K11" s="217"/>
      <c r="L11" s="54"/>
      <c r="M11" s="54"/>
      <c r="N11" s="208"/>
      <c r="O11" s="54">
        <v>1590</v>
      </c>
      <c r="P11" s="215"/>
      <c r="Q11" s="208"/>
      <c r="R11" s="215"/>
      <c r="S11" s="57">
        <f t="shared" si="2"/>
        <v>0</v>
      </c>
      <c r="T11" s="54">
        <f t="shared" si="1"/>
        <v>0</v>
      </c>
      <c r="U11" s="54">
        <f t="shared" si="1"/>
        <v>1590</v>
      </c>
      <c r="V11" s="54">
        <f t="shared" si="3"/>
        <v>1590</v>
      </c>
      <c r="W11" s="57"/>
      <c r="X11" s="69"/>
    </row>
    <row r="12" spans="1:25" ht="39.950000000000003" customHeight="1">
      <c r="A12" s="19"/>
      <c r="B12" s="329" t="s">
        <v>342</v>
      </c>
      <c r="C12" s="329"/>
      <c r="D12" s="329"/>
      <c r="E12" s="329"/>
      <c r="F12" s="329"/>
      <c r="G12" s="57"/>
      <c r="H12" s="57"/>
      <c r="I12" s="57"/>
      <c r="J12" s="57"/>
      <c r="K12" s="217"/>
      <c r="L12" s="57"/>
      <c r="M12" s="54"/>
      <c r="N12" s="208"/>
      <c r="O12" s="54">
        <v>508.1</v>
      </c>
      <c r="P12" s="215"/>
      <c r="Q12" s="208"/>
      <c r="R12" s="215"/>
      <c r="S12" s="57">
        <f t="shared" si="2"/>
        <v>0</v>
      </c>
      <c r="T12" s="54">
        <f t="shared" si="1"/>
        <v>0</v>
      </c>
      <c r="U12" s="54">
        <f t="shared" si="1"/>
        <v>508.1</v>
      </c>
      <c r="V12" s="54">
        <f t="shared" si="3"/>
        <v>508.1</v>
      </c>
      <c r="W12" s="57"/>
      <c r="X12" s="69"/>
    </row>
    <row r="13" spans="1:25" ht="39.950000000000003" customHeight="1">
      <c r="A13" s="19"/>
      <c r="B13" s="329" t="s">
        <v>338</v>
      </c>
      <c r="C13" s="329"/>
      <c r="D13" s="329"/>
      <c r="E13" s="329"/>
      <c r="F13" s="329"/>
      <c r="G13" s="57"/>
      <c r="H13" s="57"/>
      <c r="I13" s="57"/>
      <c r="J13" s="57"/>
      <c r="K13" s="217"/>
      <c r="L13" s="57"/>
      <c r="M13" s="54"/>
      <c r="N13" s="208"/>
      <c r="O13" s="54">
        <v>241.3</v>
      </c>
      <c r="P13" s="215"/>
      <c r="Q13" s="208"/>
      <c r="R13" s="215"/>
      <c r="S13" s="57">
        <f t="shared" si="2"/>
        <v>0</v>
      </c>
      <c r="T13" s="54">
        <f t="shared" si="1"/>
        <v>0</v>
      </c>
      <c r="U13" s="54">
        <f t="shared" si="1"/>
        <v>241.3</v>
      </c>
      <c r="V13" s="54">
        <f t="shared" si="3"/>
        <v>241.3</v>
      </c>
      <c r="W13" s="57"/>
      <c r="X13" s="69"/>
    </row>
    <row r="14" spans="1:25" ht="39.950000000000003" customHeight="1">
      <c r="A14" s="19"/>
      <c r="B14" s="329" t="s">
        <v>343</v>
      </c>
      <c r="C14" s="329"/>
      <c r="D14" s="329"/>
      <c r="E14" s="329"/>
      <c r="F14" s="329"/>
      <c r="G14" s="57"/>
      <c r="H14" s="57"/>
      <c r="I14" s="57"/>
      <c r="J14" s="57"/>
      <c r="K14" s="217"/>
      <c r="L14" s="57"/>
      <c r="M14" s="54"/>
      <c r="N14" s="208"/>
      <c r="O14" s="54"/>
      <c r="P14" s="216"/>
      <c r="Q14" s="208"/>
      <c r="R14" s="216">
        <v>24</v>
      </c>
      <c r="S14" s="57">
        <f t="shared" si="2"/>
        <v>0</v>
      </c>
      <c r="T14" s="54">
        <f t="shared" si="1"/>
        <v>0</v>
      </c>
      <c r="U14" s="54">
        <f t="shared" si="1"/>
        <v>24</v>
      </c>
      <c r="V14" s="54">
        <f t="shared" si="3"/>
        <v>24</v>
      </c>
      <c r="W14" s="57"/>
      <c r="X14" s="69"/>
    </row>
    <row r="15" spans="1:25" ht="39.950000000000003" customHeight="1">
      <c r="A15" s="19"/>
      <c r="B15" s="329" t="s">
        <v>344</v>
      </c>
      <c r="C15" s="329"/>
      <c r="D15" s="329"/>
      <c r="E15" s="329"/>
      <c r="F15" s="329"/>
      <c r="G15" s="57"/>
      <c r="H15" s="57"/>
      <c r="I15" s="57"/>
      <c r="J15" s="57"/>
      <c r="K15" s="217"/>
      <c r="L15" s="57"/>
      <c r="M15" s="57"/>
      <c r="N15" s="208"/>
      <c r="O15" s="57"/>
      <c r="P15" s="216"/>
      <c r="Q15" s="208"/>
      <c r="R15" s="216">
        <v>16.8</v>
      </c>
      <c r="S15" s="57">
        <f t="shared" si="2"/>
        <v>0</v>
      </c>
      <c r="T15" s="54">
        <f t="shared" si="1"/>
        <v>0</v>
      </c>
      <c r="U15" s="54">
        <f t="shared" si="1"/>
        <v>16.8</v>
      </c>
      <c r="V15" s="54">
        <f t="shared" si="3"/>
        <v>16.8</v>
      </c>
      <c r="W15" s="57"/>
      <c r="X15" s="69"/>
    </row>
    <row r="16" spans="1:25" ht="39.950000000000003" customHeight="1">
      <c r="A16" s="19"/>
      <c r="B16" s="329" t="s">
        <v>345</v>
      </c>
      <c r="C16" s="329"/>
      <c r="D16" s="329"/>
      <c r="E16" s="329"/>
      <c r="F16" s="329"/>
      <c r="G16" s="57"/>
      <c r="H16" s="57"/>
      <c r="I16" s="57"/>
      <c r="J16" s="57"/>
      <c r="K16" s="217"/>
      <c r="L16" s="57"/>
      <c r="M16" s="57"/>
      <c r="N16" s="208"/>
      <c r="O16" s="57"/>
      <c r="P16" s="216"/>
      <c r="Q16" s="208"/>
      <c r="R16" s="216">
        <v>22.4</v>
      </c>
      <c r="S16" s="57">
        <f t="shared" si="2"/>
        <v>0</v>
      </c>
      <c r="T16" s="54">
        <f t="shared" si="1"/>
        <v>0</v>
      </c>
      <c r="U16" s="54">
        <f t="shared" si="1"/>
        <v>22.4</v>
      </c>
      <c r="V16" s="54">
        <f t="shared" si="3"/>
        <v>22.4</v>
      </c>
      <c r="W16" s="57"/>
      <c r="X16" s="69"/>
    </row>
    <row r="17" spans="1:24" ht="30" customHeight="1">
      <c r="A17" s="50" t="s">
        <v>104</v>
      </c>
      <c r="B17" s="333" t="s">
        <v>109</v>
      </c>
      <c r="C17" s="334"/>
      <c r="D17" s="334"/>
      <c r="E17" s="334"/>
      <c r="F17" s="335"/>
      <c r="G17" s="57">
        <f>SUM(G18)</f>
        <v>0</v>
      </c>
      <c r="H17" s="57">
        <f t="shared" ref="H17:R17" si="5">SUM(H18)</f>
        <v>0</v>
      </c>
      <c r="I17" s="57">
        <f t="shared" si="5"/>
        <v>0</v>
      </c>
      <c r="J17" s="57">
        <f t="shared" si="5"/>
        <v>0</v>
      </c>
      <c r="K17" s="57">
        <f t="shared" si="5"/>
        <v>0</v>
      </c>
      <c r="L17" s="57">
        <f t="shared" si="5"/>
        <v>375.9</v>
      </c>
      <c r="M17" s="57">
        <f t="shared" si="5"/>
        <v>0</v>
      </c>
      <c r="N17" s="57">
        <f t="shared" si="5"/>
        <v>0</v>
      </c>
      <c r="O17" s="57">
        <f t="shared" si="5"/>
        <v>0</v>
      </c>
      <c r="P17" s="57">
        <f t="shared" si="5"/>
        <v>0</v>
      </c>
      <c r="Q17" s="57">
        <f t="shared" si="5"/>
        <v>0</v>
      </c>
      <c r="R17" s="57">
        <f t="shared" si="5"/>
        <v>0</v>
      </c>
      <c r="S17" s="57">
        <f t="shared" si="2"/>
        <v>0</v>
      </c>
      <c r="T17" s="54">
        <f t="shared" si="1"/>
        <v>0</v>
      </c>
      <c r="U17" s="57">
        <f t="shared" si="1"/>
        <v>375.9</v>
      </c>
      <c r="V17" s="57">
        <f t="shared" si="3"/>
        <v>375.9</v>
      </c>
      <c r="W17" s="57"/>
      <c r="X17" s="69"/>
    </row>
    <row r="18" spans="1:24" ht="40.5" customHeight="1">
      <c r="A18" s="19"/>
      <c r="B18" s="336" t="s">
        <v>363</v>
      </c>
      <c r="C18" s="337"/>
      <c r="D18" s="337"/>
      <c r="E18" s="337"/>
      <c r="F18" s="338"/>
      <c r="G18" s="54"/>
      <c r="H18" s="54"/>
      <c r="I18" s="54"/>
      <c r="J18" s="54"/>
      <c r="K18" s="54"/>
      <c r="L18" s="54">
        <v>375.9</v>
      </c>
      <c r="M18" s="54"/>
      <c r="N18" s="208"/>
      <c r="O18" s="54"/>
      <c r="P18" s="216"/>
      <c r="Q18" s="208"/>
      <c r="R18" s="216"/>
      <c r="S18" s="57">
        <f t="shared" si="2"/>
        <v>0</v>
      </c>
      <c r="T18" s="54">
        <f t="shared" si="1"/>
        <v>0</v>
      </c>
      <c r="U18" s="54">
        <f t="shared" si="1"/>
        <v>375.9</v>
      </c>
      <c r="V18" s="54">
        <f t="shared" si="3"/>
        <v>375.9</v>
      </c>
      <c r="W18" s="57"/>
      <c r="X18" s="69"/>
    </row>
    <row r="19" spans="1:24" ht="40.5" customHeight="1">
      <c r="A19" s="330" t="s">
        <v>8</v>
      </c>
      <c r="B19" s="331"/>
      <c r="C19" s="331"/>
      <c r="D19" s="331"/>
      <c r="E19" s="331"/>
      <c r="F19" s="332"/>
      <c r="G19" s="51">
        <f>SUM(G7:G18)</f>
        <v>0</v>
      </c>
      <c r="H19" s="51">
        <f>SUM(H7:H18)</f>
        <v>0</v>
      </c>
      <c r="I19" s="51">
        <f>SUM(I7:I18)</f>
        <v>0</v>
      </c>
      <c r="J19" s="51">
        <f>J7+J18</f>
        <v>0</v>
      </c>
      <c r="K19" s="51">
        <f>K7+K18</f>
        <v>3000</v>
      </c>
      <c r="L19" s="51">
        <f>L7+L18</f>
        <v>3375.9</v>
      </c>
      <c r="M19" s="51">
        <f>M7+M18</f>
        <v>0</v>
      </c>
      <c r="N19" s="208"/>
      <c r="O19" s="51">
        <f>O7+O18</f>
        <v>2339.4</v>
      </c>
      <c r="P19" s="51">
        <f>P7+P18</f>
        <v>0</v>
      </c>
      <c r="Q19" s="208"/>
      <c r="R19" s="51">
        <f>R7+R18</f>
        <v>63.199999999999996</v>
      </c>
      <c r="S19" s="51">
        <f t="shared" si="2"/>
        <v>0</v>
      </c>
      <c r="T19" s="51">
        <f t="shared" si="1"/>
        <v>3000</v>
      </c>
      <c r="U19" s="51">
        <f t="shared" si="1"/>
        <v>5778.5</v>
      </c>
      <c r="V19" s="51">
        <f t="shared" si="3"/>
        <v>2778.5</v>
      </c>
      <c r="W19" s="51">
        <f t="shared" si="4"/>
        <v>192.61666666666665</v>
      </c>
      <c r="X19" s="69"/>
    </row>
    <row r="20" spans="1:24" ht="20.100000000000001" customHeight="1">
      <c r="A20" s="24"/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4"/>
      <c r="O20" s="24"/>
      <c r="P20" s="25"/>
      <c r="Q20" s="24"/>
      <c r="R20" s="24"/>
      <c r="S20" s="24"/>
      <c r="T20" s="211"/>
      <c r="U20" s="11"/>
      <c r="V20" s="11"/>
      <c r="W20" s="11"/>
    </row>
    <row r="21" spans="1:24" s="14" customFormat="1" ht="20.100000000000001" customHeight="1">
      <c r="A21" s="9"/>
      <c r="B21" s="9"/>
      <c r="C21" s="22"/>
      <c r="D21" s="22"/>
      <c r="E21" s="22"/>
      <c r="F21" s="22"/>
      <c r="G21" s="22"/>
      <c r="H21" s="22"/>
      <c r="I21" s="22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4" s="28" customFormat="1" ht="36" customHeight="1">
      <c r="A22" s="26"/>
      <c r="B22" s="325" t="s">
        <v>288</v>
      </c>
      <c r="C22" s="326"/>
      <c r="D22" s="326"/>
      <c r="E22" s="326"/>
      <c r="F22" s="326"/>
      <c r="G22" s="27"/>
      <c r="H22" s="27"/>
      <c r="I22" s="27"/>
      <c r="J22" s="327"/>
      <c r="K22" s="327"/>
      <c r="L22" s="327"/>
      <c r="M22" s="26"/>
      <c r="N22" s="26"/>
      <c r="O22" s="328" t="s">
        <v>134</v>
      </c>
      <c r="P22" s="328"/>
      <c r="Q22" s="328"/>
      <c r="R22" s="227"/>
      <c r="S22" s="26"/>
      <c r="T22" s="26"/>
      <c r="U22" s="26"/>
      <c r="V22" s="26"/>
      <c r="W22" s="26"/>
    </row>
    <row r="23" spans="1:24" s="14" customFormat="1" ht="19.5" customHeight="1">
      <c r="A23" s="9"/>
      <c r="B23" s="10"/>
      <c r="C23" s="9" t="s">
        <v>9</v>
      </c>
      <c r="D23" s="9"/>
      <c r="E23" s="10"/>
      <c r="F23" s="10"/>
      <c r="G23" s="10"/>
      <c r="H23" s="10"/>
      <c r="I23" s="10"/>
      <c r="J23" s="10"/>
      <c r="K23" s="9" t="s">
        <v>10</v>
      </c>
      <c r="L23" s="10"/>
      <c r="M23" s="10"/>
      <c r="N23" s="10"/>
      <c r="O23" s="9"/>
      <c r="P23" s="324"/>
      <c r="Q23" s="324"/>
      <c r="R23" s="324"/>
      <c r="S23" s="9"/>
      <c r="T23" s="9"/>
      <c r="U23" s="9"/>
      <c r="V23" s="9"/>
      <c r="W23" s="9"/>
    </row>
    <row r="24" spans="1:24" ht="20.100000000000001" customHeight="1">
      <c r="A24" s="11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11"/>
      <c r="Q24" s="11"/>
      <c r="R24" s="11"/>
      <c r="S24" s="11"/>
      <c r="T24" s="11"/>
      <c r="U24" s="11"/>
      <c r="V24" s="11"/>
      <c r="W24" s="11"/>
    </row>
    <row r="25" spans="1:24" ht="20.100000000000001" customHeight="1">
      <c r="A25" s="11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11"/>
      <c r="Q25" s="11"/>
      <c r="R25" s="11"/>
      <c r="S25" s="11"/>
      <c r="T25" s="11"/>
      <c r="U25" s="11"/>
      <c r="V25" s="11"/>
      <c r="W25" s="11"/>
    </row>
    <row r="26" spans="1:24">
      <c r="A26" s="11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11"/>
      <c r="Q26" s="11"/>
      <c r="R26" s="11"/>
      <c r="S26" s="11"/>
      <c r="T26" s="11"/>
      <c r="U26" s="11"/>
      <c r="V26" s="11"/>
      <c r="W26" s="11"/>
    </row>
    <row r="27" spans="1:24" s="323" customFormat="1" ht="19.149999999999999" customHeight="1">
      <c r="A27" s="322" t="s">
        <v>59</v>
      </c>
    </row>
    <row r="30" spans="1:24">
      <c r="B30" s="30"/>
    </row>
    <row r="31" spans="1:24">
      <c r="B31" s="30"/>
    </row>
    <row r="32" spans="1:24">
      <c r="B32" s="30"/>
    </row>
    <row r="33" spans="2:2">
      <c r="B33" s="30"/>
    </row>
    <row r="34" spans="2:2">
      <c r="B34" s="30"/>
    </row>
    <row r="35" spans="2:2">
      <c r="B35" s="30"/>
    </row>
    <row r="36" spans="2:2">
      <c r="B36" s="30"/>
    </row>
  </sheetData>
  <mergeCells count="27">
    <mergeCell ref="S4:W4"/>
    <mergeCell ref="P4:R4"/>
    <mergeCell ref="M4:O4"/>
    <mergeCell ref="F2:Q2"/>
    <mergeCell ref="J4:L4"/>
    <mergeCell ref="G4:I4"/>
    <mergeCell ref="B4:F5"/>
    <mergeCell ref="A4:A5"/>
    <mergeCell ref="B7:F7"/>
    <mergeCell ref="B6:F6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A19:F19"/>
    <mergeCell ref="B17:F17"/>
    <mergeCell ref="B18:F18"/>
    <mergeCell ref="A27:XFD27"/>
    <mergeCell ref="P23:R23"/>
    <mergeCell ref="B22:F22"/>
    <mergeCell ref="J22:L22"/>
    <mergeCell ref="O22:Q22"/>
  </mergeCells>
  <phoneticPr fontId="3" type="noConversion"/>
  <pageMargins left="0.23622047244094491" right="0.15748031496062992" top="0.19685039370078741" bottom="0.19685039370078741" header="0.47244094488188981" footer="0.31496062992125984"/>
  <pageSetup paperSize="9" scale="37" orientation="landscape" verticalDpi="1200" r:id="rId1"/>
  <headerFooter alignWithMargins="0"/>
  <rowBreaks count="1" manualBreakCount="1">
    <brk id="23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Фінансовий план КНП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</vt:lpstr>
      <vt:lpstr>'Розшифровка 1 до Формування'!Заголовки_для_печати</vt:lpstr>
      <vt:lpstr>'Розшифровка 2 до формування'!Заголовки_для_печати</vt:lpstr>
      <vt:lpstr>'Фінансовий план КНП'!Заголовки_для_печати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за джерелами'!Область_печати</vt:lpstr>
      <vt:lpstr>'Розшифровка кап'!Область_печати</vt:lpstr>
      <vt:lpstr>'Фінансовий план КНП'!Область_печати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2021-10-07T06:43:35Z</cp:lastPrinted>
  <dcterms:created xsi:type="dcterms:W3CDTF">2003-03-13T16:00:22Z</dcterms:created>
  <dcterms:modified xsi:type="dcterms:W3CDTF">2022-09-15T07:34:40Z</dcterms:modified>
</cp:coreProperties>
</file>